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11640" activeTab="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Z_001358B9_2918_4B13_968D_0537FFE78289_.wvu.FilterData" localSheetId="0" hidden="1">'Hoja1'!$A$6:$V$43</definedName>
    <definedName name="Z_02631DCD_2FBE_45C3_B9C8_E4E6C75B79FF_.wvu.FilterData" localSheetId="0" hidden="1">'Hoja1'!$A$6:$V$43</definedName>
    <definedName name="Z_07C76F54_ABFB_4E10_9B5F_35D3A35359ED_.wvu.FilterData" localSheetId="0" hidden="1">'Hoja1'!$A$6:$V$43</definedName>
    <definedName name="Z_0D31F655_5733_48AE_BE57_1767ABBE4C2A_.wvu.FilterData" localSheetId="0" hidden="1">'Hoja1'!$A$6:$V$43</definedName>
    <definedName name="Z_11A45860_46FE_474C_A002_6DEDD317338C_.wvu.FilterData" localSheetId="0" hidden="1">'Hoja1'!$A$6:$V$43</definedName>
    <definedName name="Z_124D8739_140E_43A6_A196_196C1040A645_.wvu.FilterData" localSheetId="0" hidden="1">'Hoja1'!$A$6:$V$43</definedName>
    <definedName name="Z_13725349_A8C5_4DDC_B1FF_8AB741DD1F45_.wvu.FilterData" localSheetId="0" hidden="1">'Hoja1'!$A$6:$V$43</definedName>
    <definedName name="Z_20EDDE69_BD8D_4F4D_ABAD_A7135ABECD3D_.wvu.FilterData" localSheetId="0" hidden="1">'Hoja1'!$A$6:$V$43</definedName>
    <definedName name="Z_210856A3_9B79_4A1D_84D8_B66CA2C99A5C_.wvu.FilterData" localSheetId="0" hidden="1">'Hoja1'!$A$6:$V$43</definedName>
    <definedName name="Z_24B67CE1_0682_43DF_BB56_CC863B301C13_.wvu.FilterData" localSheetId="0" hidden="1">'Hoja1'!$A$6:$V$43</definedName>
    <definedName name="Z_29F476CF_6413_4DCA_A298_829BC5E280C2_.wvu.FilterData" localSheetId="0" hidden="1">'Hoja1'!$A$6:$V$43</definedName>
    <definedName name="Z_2D809659_7630_491B_AFFF_2C1DBC4A78D8_.wvu.FilterData" localSheetId="0" hidden="1">'Hoja1'!$A$6:$V$43</definedName>
    <definedName name="Z_2FF26ADE_C482_42FB_B1B1_D87A743A30C5_.wvu.FilterData" localSheetId="0" hidden="1">'Hoja1'!$A$6:$V$43</definedName>
    <definedName name="Z_31A8B823_FD1B_433C_861F_20D043304B1A_.wvu.FilterData" localSheetId="0" hidden="1">'Hoja1'!$A$6:$V$43</definedName>
    <definedName name="Z_31D8BE22_4F30_4C77_999F_94536DF277F5_.wvu.FilterData" localSheetId="0" hidden="1">'Hoja1'!$A$6:$V$43</definedName>
    <definedName name="Z_358C0C46_878C_43C1_929B_D1A65A229698_.wvu.FilterData" localSheetId="0" hidden="1">'Hoja1'!$A$6:$Z$43</definedName>
    <definedName name="Z_3C11BC83_139A_4458_A9EF_D7623D96C67A_.wvu.FilterData" localSheetId="0" hidden="1">'Hoja1'!$A$6:$V$43</definedName>
    <definedName name="Z_3CA84B38_6CAA_4417_AA5E_5B5857E00E78_.wvu.FilterData" localSheetId="0" hidden="1">'Hoja1'!$A$6:$V$43</definedName>
    <definedName name="Z_3CAAF006_D795_47AF_B6AE_E89B7EC8A2F9_.wvu.FilterData" localSheetId="0" hidden="1">'Hoja1'!$A$6:$V$43</definedName>
    <definedName name="Z_4033D138_F02E_4E5E_97C0_11475E1293CB_.wvu.FilterData" localSheetId="0" hidden="1">'Hoja1'!$A$6:$V$43</definedName>
    <definedName name="Z_41916DDB_80A5_4B0F_B0EC_33FCACC135E6_.wvu.FilterData" localSheetId="0" hidden="1">'Hoja1'!$A$6:$V$43</definedName>
    <definedName name="Z_49509633_582F_4F71_9DCF_239ECA54FE05_.wvu.FilterData" localSheetId="0" hidden="1">'Hoja1'!$A$6:$V$43</definedName>
    <definedName name="Z_4AB7EBE9_5153_421C_9BE7_BA04F397BB75_.wvu.FilterData" localSheetId="0" hidden="1">'Hoja1'!$A$6:$V$43</definedName>
    <definedName name="Z_5493A6E0_1D32_4504_8DAB_36DC08159FFD_.wvu.FilterData" localSheetId="0" hidden="1">'Hoja1'!$A$6:$V$43</definedName>
    <definedName name="Z_57AB817A_0636_4892_8568_75BBE91A992B_.wvu.FilterData" localSheetId="0" hidden="1">'Hoja1'!$A$6:$V$43</definedName>
    <definedName name="Z_5CA35235_0C41_47C1_972E_4D263FC1FAB5_.wvu.FilterData" localSheetId="0" hidden="1">'Hoja1'!$A$6:$V$43</definedName>
    <definedName name="Z_67A086B3_9616_4573_AEEB_64D2E0870C4C_.wvu.FilterData" localSheetId="0" hidden="1">'Hoja1'!$A$6:$V$43</definedName>
    <definedName name="Z_688D25CD_98A9_47AE_B353_1B3956D95486_.wvu.FilterData" localSheetId="0" hidden="1">'Hoja1'!$A$6:$V$43</definedName>
    <definedName name="Z_7165841C_8D13_4236_82C9_FEDA3871F571_.wvu.FilterData" localSheetId="0" hidden="1">'Hoja1'!$A$6:$V$43</definedName>
    <definedName name="Z_7ACEC2DD_332B_400B_8903_0EA32A8A097C_.wvu.FilterData" localSheetId="0" hidden="1">'Hoja1'!$A$6:$V$43</definedName>
    <definedName name="Z_7C68E384_21BF_4863_BCB0_A14B212BE09B_.wvu.FilterData" localSheetId="0" hidden="1">'Hoja1'!$A$6:$V$43</definedName>
    <definedName name="Z_7F9FE5E2_4887_4B54_995A_F31A8FA0C7B8_.wvu.FilterData" localSheetId="0" hidden="1">'Hoja1'!$A$6:$V$43</definedName>
    <definedName name="Z_815607D4_EF82_4438_8BFC_3A3317071FA0_.wvu.FilterData" localSheetId="0" hidden="1">'Hoja1'!$A$6:$V$43</definedName>
    <definedName name="Z_83E34B7C_6DC6_40CD_B1D8_43347BDAB13F_.wvu.FilterData" localSheetId="0" hidden="1">'Hoja1'!$A$6:$V$43</definedName>
    <definedName name="Z_8621D34A_B532_4BFA_AC76_DACAB94EC184_.wvu.FilterData" localSheetId="0" hidden="1">'Hoja1'!$A$6:$V$43</definedName>
    <definedName name="Z_8FA34525_8549_4A16_8D0D_3325D4647030_.wvu.FilterData" localSheetId="0" hidden="1">'Hoja1'!$A$6:$V$43</definedName>
    <definedName name="Z_8FEC3912_7EEA_46E5_B6A3_740081B2C21E_.wvu.FilterData" localSheetId="0" hidden="1">'Hoja1'!$A$6:$V$43</definedName>
    <definedName name="Z_92453F9F_A6D7_4F47_B2DC_75E9EE7494D2_.wvu.FilterData" localSheetId="0" hidden="1">'Hoja1'!$A$6:$V$43</definedName>
    <definedName name="Z_93F4D63D_0469_4601_8839_66DFDE7284CF_.wvu.FilterData" localSheetId="0" hidden="1">'Hoja1'!$A$6:$V$43</definedName>
    <definedName name="Z_A350A8BA_5DE2_419C_ADD5_E6760259349F_.wvu.FilterData" localSheetId="0" hidden="1">'Hoja1'!$A$6:$V$43</definedName>
    <definedName name="Z_A518835E_ACAD_4CEE_A086_2C93B855E70D_.wvu.FilterData" localSheetId="0" hidden="1">'Hoja1'!$A$6:$V$43</definedName>
    <definedName name="Z_A587C552_A03B_4AC8_9EE4_E883E190A8AC_.wvu.FilterData" localSheetId="0" hidden="1">'Hoja1'!$A$6:$V$43</definedName>
    <definedName name="Z_ABCC65F4_21BC_4412_9FEC_E30BBDC6D04D_.wvu.FilterData" localSheetId="0" hidden="1">'Hoja1'!$A$6:$V$43</definedName>
    <definedName name="Z_B081BC37_6EEB_45A8_8E96_DE3A4EF8F818_.wvu.FilterData" localSheetId="0" hidden="1">'Hoja1'!$A$6:$V$43</definedName>
    <definedName name="Z_B132B81F_0344_4ACA_BA92_DC2BDE6132B8_.wvu.FilterData" localSheetId="0" hidden="1">'Hoja1'!$A$6:$V$43</definedName>
    <definedName name="Z_B4597CA2_6894_4CDF_AE3D_58134BCE08FB_.wvu.FilterData" localSheetId="0" hidden="1">'Hoja1'!$A$6:$V$43</definedName>
    <definedName name="Z_B6D66003_497F_46B4_BABB_D7229C6F44A9_.wvu.FilterData" localSheetId="0" hidden="1">'Hoja1'!$A$6:$V$43</definedName>
    <definedName name="Z_BFF791EF_C68F_41CE_9A86_62EC5FC9FB1F_.wvu.FilterData" localSheetId="0" hidden="1">'Hoja1'!$A$6:$V$43</definedName>
    <definedName name="Z_C12DA014_78A9_4415_9D9C_53BE4A668920_.wvu.FilterData" localSheetId="0" hidden="1">'Hoja1'!$A$6:$V$43</definedName>
    <definedName name="Z_C3C3203B_8290_4555_B649_E16E48E9C7CC_.wvu.FilterData" localSheetId="0" hidden="1">'Hoja1'!$A$6:$V$43</definedName>
    <definedName name="Z_C5787558_4554_4DC0_9D61_0139A77F001E_.wvu.FilterData" localSheetId="0" hidden="1">'Hoja1'!$A$6:$V$43</definedName>
    <definedName name="Z_CB20D578_3502_45A6_A3CA_EB85BAAF25C5_.wvu.FilterData" localSheetId="0" hidden="1">'Hoja1'!$A$6:$V$43</definedName>
    <definedName name="Z_CD00AA12_BC50_4601_8BC9_79C4E1C3F75E_.wvu.FilterData" localSheetId="0" hidden="1">'Hoja1'!$A$6:$Z$43</definedName>
    <definedName name="Z_CD3200B4_97E2_4485_919F_BD0A6F90C489_.wvu.FilterData" localSheetId="0" hidden="1">'Hoja1'!$A$6:$V$43</definedName>
    <definedName name="Z_CD33B25B_FC76_41DB_8BCB_6B1694E1D8EA_.wvu.FilterData" localSheetId="0" hidden="1">'Hoja1'!$A$6:$V$43</definedName>
    <definedName name="Z_D19034E0_6191_47B4_8706_1EADE234D5F7_.wvu.FilterData" localSheetId="0" hidden="1">'Hoja1'!$A$6:$V$43</definedName>
    <definedName name="Z_DF7F5A00_B3F1_4E4C_A73E_B13297204159_.wvu.FilterData" localSheetId="0" hidden="1">'Hoja1'!$A$6:$V$43</definedName>
    <definedName name="Z_E403ADC6_5C50_4CE5_953A_870B5C5DEB77_.wvu.FilterData" localSheetId="0" hidden="1">'Hoja1'!$A$6:$V$43</definedName>
    <definedName name="Z_E410FEAA_082E_4377_8290_34A759FB76C1_.wvu.FilterData" localSheetId="0" hidden="1">'Hoja1'!$A$6:$V$43</definedName>
    <definedName name="Z_EBD74FC1_A497_4058_91ED_AB085F8C7413_.wvu.FilterData" localSheetId="0" hidden="1">'Hoja1'!$A$6:$V$43</definedName>
    <definedName name="Z_EBD9B625_6052_4723_A4B5_EFA2568220EE_.wvu.FilterData" localSheetId="0" hidden="1">'Hoja1'!$A$6:$V$43</definedName>
    <definedName name="Z_EC9B266E_7DEC_4E52_BEAD_0305FC8A4EAF_.wvu.FilterData" localSheetId="0" hidden="1">'Hoja1'!$A$6:$V$43</definedName>
    <definedName name="Z_ECCEFB19_4AF4_4B81_B49D_3D5F8C4D6A07_.wvu.FilterData" localSheetId="0" hidden="1">'Hoja1'!$A$6:$V$43</definedName>
    <definedName name="Z_F0286229_8701_43FE_B9AB_ACB1DBC9B273_.wvu.FilterData" localSheetId="0" hidden="1">'Hoja1'!$A$6:$V$43</definedName>
    <definedName name="Z_F0EE1A38_D715_415D_9E0E_5C367CFF63E3_.wvu.FilterData" localSheetId="0" hidden="1">'Hoja1'!$A$6:$V$43</definedName>
    <definedName name="Z_F17381D4_D4EE_468A_8543_67F38D5DE3DF_.wvu.FilterData" localSheetId="0" hidden="1">'Hoja1'!$A$6:$V$43</definedName>
    <definedName name="Z_F2BD79D2_07C2_4E2F_8418_1289C4C296C2_.wvu.FilterData" localSheetId="0" hidden="1">'Hoja1'!$A$6:$V$43</definedName>
    <definedName name="Z_F38ECB42_3AEC_491C_9A6A_17888CF4D669_.wvu.FilterData" localSheetId="0" hidden="1">'Hoja1'!$A$6:$V$43</definedName>
    <definedName name="Z_F8F5EB6E_7E45_4AA7_9EC0_298AFD441E51_.wvu.FilterData" localSheetId="0" hidden="1">'Hoja1'!$A$6:$V$43</definedName>
    <definedName name="Z_F9FA097E_2941_445B_9686_7EDBBACB70BC_.wvu.FilterData" localSheetId="0" hidden="1">'Hoja1'!$A$6:$V$43</definedName>
    <definedName name="Z_FB244C91_ABC6_4B59_BA8A_F9C97ECE66ED_.wvu.FilterData" localSheetId="0" hidden="1">'Hoja1'!$A$6:$V$43</definedName>
    <definedName name="Z_FC990234_4083_45FD_BA1F_A27BEAFE3FE3_.wvu.FilterData" localSheetId="0" hidden="1">'Hoja1'!$A$6:$V$43</definedName>
    <definedName name="Z_FEFBE915_F10D_449E_B7B8_B5D391648E94_.wvu.FilterData" localSheetId="0" hidden="1">'Hoja1'!$A$6:$V$43</definedName>
  </definedNames>
  <calcPr fullCalcOnLoad="1"/>
</workbook>
</file>

<file path=xl/sharedStrings.xml><?xml version="1.0" encoding="utf-8"?>
<sst xmlns="http://schemas.openxmlformats.org/spreadsheetml/2006/main" count="554" uniqueCount="259">
  <si>
    <t>PLAN ESTRATÉGICO</t>
  </si>
  <si>
    <t>DATOS DEL INDICADOR</t>
  </si>
  <si>
    <t>RANGOS DE CALIFICACIÓN</t>
  </si>
  <si>
    <t>RESULTADO Y ANALISIS</t>
  </si>
  <si>
    <t>Nº</t>
  </si>
  <si>
    <t>TIPO DE INDICADOR</t>
  </si>
  <si>
    <t>CÓDIGO</t>
  </si>
  <si>
    <t>NOMBRE DEL INDICADOR</t>
  </si>
  <si>
    <t>FORMULA DEL INDICADOR</t>
  </si>
  <si>
    <t>UNIDAD DE MEDIDA</t>
  </si>
  <si>
    <t>PERIODICIDAD</t>
  </si>
  <si>
    <t>META</t>
  </si>
  <si>
    <t>INSATISFACTORIO</t>
  </si>
  <si>
    <t>MINIMO</t>
  </si>
  <si>
    <t>ACEPTABLE</t>
  </si>
  <si>
    <t>SATISFACTORIO</t>
  </si>
  <si>
    <t>NUMERADOR</t>
  </si>
  <si>
    <t>DENOMINADOR</t>
  </si>
  <si>
    <t>RESULTADO</t>
  </si>
  <si>
    <t xml:space="preserve">RANGO EN QUE SE UBICA EL RESULTADO </t>
  </si>
  <si>
    <t>ANALISIS DEL INDICADOR</t>
  </si>
  <si>
    <t xml:space="preserve">OBJETIVO ESTRATEGICO </t>
  </si>
  <si>
    <t xml:space="preserve"> ESTRATÉGIA</t>
  </si>
  <si>
    <t>PROCESO</t>
  </si>
  <si>
    <t>MATRIZ AGREGADA DE INDICADORES  ESTRATEGICOS</t>
  </si>
  <si>
    <t>PAGINA 1 DE 1</t>
  </si>
  <si>
    <t>CODIGO:  PEMYMOPSFO03</t>
  </si>
  <si>
    <t>&lt;50%</t>
  </si>
  <si>
    <t>&gt;=50% y  ; &lt;70</t>
  </si>
  <si>
    <t>&gt;=70%  y &lt;95%</t>
  </si>
  <si>
    <t>&gt;=95% y &lt;=100%</t>
  </si>
  <si>
    <t>DIRECCIONAMIENTO ESTRATÉGICO</t>
  </si>
  <si>
    <t>EFICACIA</t>
  </si>
  <si>
    <t>EFECTIVIDAD</t>
  </si>
  <si>
    <t>EDES01</t>
  </si>
  <si>
    <t>95%</t>
  </si>
  <si>
    <t>100%</t>
  </si>
  <si>
    <t>GESTIÓN DE SERVICIOS DE SALUD</t>
  </si>
  <si>
    <t>EFICIENCIA</t>
  </si>
  <si>
    <t>EGSS01</t>
  </si>
  <si>
    <t>GESTIÓN DE PRESTACIONES ECONÓMICAS</t>
  </si>
  <si>
    <t>EGPE01</t>
  </si>
  <si>
    <t>GESTIÓN DE BIENES TRANSFERIDOS</t>
  </si>
  <si>
    <t>EGBT01</t>
  </si>
  <si>
    <t>COMERCIALIZACION DE BIENES  TRANSFERIDOS</t>
  </si>
  <si>
    <t>GESTIÓN DE SERVICIOS ADMINISTRATIVOS</t>
  </si>
  <si>
    <t>EGSA01</t>
  </si>
  <si>
    <t>EGSA02</t>
  </si>
  <si>
    <t>EGSA03</t>
  </si>
  <si>
    <t>GESTIÓN DE TALENTO HUMANO</t>
  </si>
  <si>
    <t>EGRF01</t>
  </si>
  <si>
    <t>EGRF02</t>
  </si>
  <si>
    <t>EGRF03</t>
  </si>
  <si>
    <t>EGRF04</t>
  </si>
  <si>
    <t>GESTIÓN DE COBRO</t>
  </si>
  <si>
    <t>EGCB01</t>
  </si>
  <si>
    <t>ASISTENCIA JURÍDICA</t>
  </si>
  <si>
    <t>GESTIÓN DOCUMENTAL</t>
  </si>
  <si>
    <t>EFICIACIA</t>
  </si>
  <si>
    <t>EGDO01</t>
  </si>
  <si>
    <t>MEDICIÓN Y MEJORA</t>
  </si>
  <si>
    <t>EMYM01</t>
  </si>
  <si>
    <t>EMYM02</t>
  </si>
  <si>
    <t>EMYM03</t>
  </si>
  <si>
    <t>DESEMPEÑO DEL SISTEMA INTEGRAL DE GESTIÓN</t>
  </si>
  <si>
    <t>SEGUIMIENTO Y EVALUACIÓN INDEPENDIENTE</t>
  </si>
  <si>
    <t>ESEI01</t>
  </si>
  <si>
    <t>EJECUCION  PRESUPUESTAL DE GASTOS DE FUNCIONAMIENTO</t>
  </si>
  <si>
    <t>EJECUCION  PRESUPUESTO DE INGRESOS</t>
  </si>
  <si>
    <t>VERSION 3.0</t>
  </si>
  <si>
    <t>APLICACIÓN DE NOVEDADES DE NÓMINA - FERROCARRILES</t>
  </si>
  <si>
    <t>EAJU02</t>
  </si>
  <si>
    <t>INDICE DE PERCEPCIÓN DE AUDIENCIA PÚBLICA DE RENDICIÓN DE CUENTAS</t>
  </si>
  <si>
    <t>PORCENTAJE DE CUMPLIMIENTO DEL PLAN DE MEJORAMIENTO</t>
  </si>
  <si>
    <t>NIVEL DE CUMPLIMIENTO DEL PLAN  DE MANEJO DE RIESGOS</t>
  </si>
  <si>
    <t>GESTIÓN DE TIC´S</t>
  </si>
  <si>
    <t>direc</t>
  </si>
  <si>
    <t>salud</t>
  </si>
  <si>
    <t>atención</t>
  </si>
  <si>
    <t>prestaciones</t>
  </si>
  <si>
    <t>bienes</t>
  </si>
  <si>
    <t>SERVICIOS ADM</t>
  </si>
  <si>
    <t>COMPRAS</t>
  </si>
  <si>
    <t>TALENTO HUMANO</t>
  </si>
  <si>
    <t>FINANCIERA</t>
  </si>
  <si>
    <t>COBRO</t>
  </si>
  <si>
    <t>JURIDICA</t>
  </si>
  <si>
    <t>FALTA INDICADOR SEGUIMIENTO ACCIONES JUDICIALES</t>
  </si>
  <si>
    <t>DOCUMENTl</t>
  </si>
  <si>
    <t>tics</t>
  </si>
  <si>
    <t>mym</t>
  </si>
  <si>
    <t>control</t>
  </si>
  <si>
    <t>Director de programas  de extensión</t>
  </si>
  <si>
    <t>Vicerrector Academicó</t>
  </si>
  <si>
    <t xml:space="preserve">Vicerrector de programas de e ducación </t>
  </si>
  <si>
    <t>Director de Programas de extensión</t>
  </si>
  <si>
    <t>EAJU01</t>
  </si>
  <si>
    <t>SEGUIMIENTO DEL INDICADOR</t>
  </si>
  <si>
    <t>AUDITOR</t>
  </si>
  <si>
    <t>ATENCIÓN AL CIUDADANO</t>
  </si>
  <si>
    <t>SEGUIMIENTO A LA ADMINISTRACIÓN DE LOS ARCHIVOS DE GESTIÓN DEL FPS - FCN</t>
  </si>
  <si>
    <t>EGTS01</t>
  </si>
  <si>
    <t>PRESTACIÓN Y CONTROL SERVICIO DE TRANSPORTE</t>
  </si>
  <si>
    <t>AMBIENTAL</t>
  </si>
  <si>
    <t>ADMINISTRACIÓN Y CONTROL DE SERVICIOS PUBLICOS</t>
  </si>
  <si>
    <t xml:space="preserve">ASEGURAMIENTO Y CUSTODIA DE BIENES </t>
  </si>
  <si>
    <t>PUBLICACIONES DE CONTRATOS EN LA PAGINA WEB.</t>
  </si>
  <si>
    <t>REPRESENTACION DE LA ENTIDAD CONFERIDA POR EL  REPRESENTANTE LEGAL.</t>
  </si>
  <si>
    <t>INFORMES PRESENTADOS A ENTES DE CONTROL</t>
  </si>
  <si>
    <t>EGSA04</t>
  </si>
  <si>
    <t>GESTIÓN DE RECURSOS FINANCIEROS (TESORERIA)</t>
  </si>
  <si>
    <t>GESTIÓN DE RECURSOS FINANCIEROS (PRESUPUESTO)</t>
  </si>
  <si>
    <t>EJECUCIÓN DEL PAC GASTOS DE PERSONAL</t>
  </si>
  <si>
    <t>EJECUCIÓN DEL PAC GASTOS GENERALES</t>
  </si>
  <si>
    <t>EJECUCIÓN DEL PAC DE TRANSFERENCIAS</t>
  </si>
  <si>
    <t>EGRF05</t>
  </si>
  <si>
    <t>PRESTACIÓN  Y CONTROL DEL SERVICIO DE FOTOCOPIADO</t>
  </si>
  <si>
    <t>GESTIÓN DE RECURSOS FINANCIEROS (CONTABILIDAD)</t>
  </si>
  <si>
    <t>EGRF06</t>
  </si>
  <si>
    <t>(PRESENTACIÓN OPORTUNA DE ESTADOS FINANCIEROS / ESTADOS FINANCIEROS A PRESENTAR)*100</t>
  </si>
  <si>
    <t>PUBLICACIÓN DE INFORMACION EN MEDIOS ELECTRONICOS</t>
  </si>
  <si>
    <t>PORCENTAJE</t>
  </si>
  <si>
    <t>ANUAL</t>
  </si>
  <si>
    <t>SEMESTRAL</t>
  </si>
  <si>
    <t xml:space="preserve">% META (RESULTADO / META) </t>
  </si>
  <si>
    <t xml:space="preserve">FORTALECER LOS MECANISMOS DE COMUNICACIÓN ORGANIZACIONAL E INFORMATIVA PARA PROYECTAR LOS RESULTADOS DE LA GESTIÓN DE LA ENTIDAD. </t>
  </si>
  <si>
    <t>SER MODELO DE GESTIÓN PÚBLICA EN EL SECTOR SOCIAL.</t>
  </si>
  <si>
    <t xml:space="preserve">CUMPLIMIENTO PROCESO  DE COMPENSACIÓN  </t>
  </si>
  <si>
    <t>Generar las nóminas de Pensionados aplicando el 100% de las novedades con oportunidad, eficiencia y eficacia.</t>
  </si>
  <si>
    <t>Administrar adecuadamente los Bienes Muebles e Inmuebles recibidos en transferencia de los extintos FCN.</t>
  </si>
  <si>
    <t>FORTALECER LA  ADMINISTRACIÓN DE LOS BIENES DE LA ENTIDAD Y LA ÓPTIMA GESTIÓN DE LOS RECURSOS.</t>
  </si>
  <si>
    <t>Diseñar, Desarrollar y Mantener los planes de gestión humana, en procura de fortalecer la administración del talento humano del FPS.</t>
  </si>
  <si>
    <t xml:space="preserve">PORCENTAJE </t>
  </si>
  <si>
    <t>Optimizar los recursos presupuestales, para satisfacer oportunamente las necesidades de funcionamiento.</t>
  </si>
  <si>
    <t>(VALOR  TOTAL DE COMPROMISOS / AFORO VIGENTE)*100</t>
  </si>
  <si>
    <t>(VALOR  TOTAL DEL RECAUDO EFECTIVO / AFORO VIGENTE)*100</t>
  </si>
  <si>
    <t>(VALOR TOTAL DE PAGOS REALIZADOS MENSUALMENTE CON CARGO AL PAC ASIGNADO / VALOR TOTAL DEL PAC ASIGNADO) *100</t>
  </si>
  <si>
    <t>(VALOR TOTAL DE PAGOS REALIZADOS MENSUALMENTE CON CARGO AL PAC ASIGNADO / VALOR  TOTAL DEL PAC ASIGNADO) *100</t>
  </si>
  <si>
    <t>PROMEDIO DE LOS RESULTADOS  DE LOS INDICADORES  ESTRATÉGICOS</t>
  </si>
  <si>
    <t>Fortalecer el proceso de comunicación del Fondo Pasivo Social de FCN,  a través de los componentes de comunicación organizacional e informativa para mejorar la interacción interna y externa de la Entidad y favorecer el logro de sus objetivos institucionales.</t>
  </si>
  <si>
    <t>EAAC01</t>
  </si>
  <si>
    <t>GARANTIZAR LA PRESTACIÓN DE LOS SERVICIOS DE SALUD, QUE REQUIERAN NUESTROS AFILIADOS A TRAVÉS DE LA EFECTIVA ADMINISTRACIÓN DE LOS MISMOS.</t>
  </si>
  <si>
    <t>Brindar a nuestros usuarios calidad, eficiencia y oportunidad en la prestación de los Servicios de Salud.</t>
  </si>
  <si>
    <t>RECONOCER LAS PRESTACIONES ECONÓMICAS DE ACUERDO CON EL MARCO LEGAL Y ORDENAR EL RESPECTIVO PAGO.</t>
  </si>
  <si>
    <t>Adelentar tareas de soporte para el desarrollo de las funciones de la entidad y para la proteccion de sus bienes.</t>
  </si>
  <si>
    <t>Desarrollar  el proceso de contratación garantizando el cumplimiento de las fases respectivas y la satisfacción de  las necesidades de la Entidad.</t>
  </si>
  <si>
    <t>Revisión y mejoramiento continuo de los procesos y procedimientos de la entidad, con el fin de optimizar la atención al usuario interno y externo.</t>
  </si>
  <si>
    <t>Revisión y mejoramiento continuo de los procesos y procedimientos de la entidad, con el fin de optimizar la atención al ciudadano interno y externo.</t>
  </si>
  <si>
    <t>FORTALECER LA ADMINISTRACIÓN DE LOS BIENES DE LA ENTIDAD Y LA ÓPTIMA GESTIÓN DE LOS RECURSOS.</t>
  </si>
  <si>
    <t>Fortalecer la reorganización financiera.</t>
  </si>
  <si>
    <t>ADMINISTRACION DE LA INFORMACIÓN CONTABLE</t>
  </si>
  <si>
    <t>Ejercitar o impugnar las acciones judiciales y administrativas necesarias para la defensa y protección de los intereses de la nación y del Fondo mismo.</t>
  </si>
  <si>
    <t>Fortalecer la reorganización administrativa del FPS.</t>
  </si>
  <si>
    <t>EGTH01</t>
  </si>
  <si>
    <t>MANTENER UN SISTEMA DE INFORMACIÓN EN LÍNEA CONFIABLE PARA TODOS LOS USUARIOS DEL FPS Y CIUDADANOS, QUE PERMITA UNA RETROALIMENTACIÓN CONSTANTE.</t>
  </si>
  <si>
    <t>Fortalecer el Sistema de Gestión Documental.</t>
  </si>
  <si>
    <t>Actualizar y sostener la plataforma tecnológica y los sistemas de información conforme a los requerimientos de la entidad.</t>
  </si>
  <si>
    <t>Garantizar el seguimiento a los planes institucionales para el mejoramiento continuo de la entidad.</t>
  </si>
  <si>
    <t>(SUMATORIA DEL % DE CUMPLIMIENTO DE LAS METAS VENCIDAS / No TOTAL DE METAS VENCIDAS)</t>
  </si>
  <si>
    <t>Diseñar un sistema de medición de la gestión a nivel estratégico, de procesos y dependencias.</t>
  </si>
  <si>
    <t>Responder oportunamente a las solicitudes de información  de los Entes de Control, usuarios internos y externos</t>
  </si>
  <si>
    <t>(No. DE  DECLARACIONES DE GIRO Y COMPENSACIÓN PROCESOS DE GIRO Y COMPENSACIÓN ANALIZADAS Y CONTESTADAS / No. DE  PROCESOS DE GIRO Y COMPENSACIÓN RECIBIDAS)*100</t>
  </si>
  <si>
    <t>DIVULGACIÓN AUDIENCIA PÚBLICA DE RENDICIÓN DE CUENTAS</t>
  </si>
  <si>
    <t>EDES02</t>
  </si>
  <si>
    <t>(No. DE INFORMES DE GESTIÓN PÚBLICADOS EN LA PÁGINA WEB / No. DE AUDIENCIAS PÚBLICAS REALIZADAS)*100</t>
  </si>
  <si>
    <t>PUBLICACIÓN DE PROCESOS CONTRACTUALES</t>
  </si>
  <si>
    <t>(TOTAL DE PROCESOS CONTRACTUALES ABIERTOS / No. DE PROCESOS CONTRACTUALES PUBLICADOS EN EL SECOP)</t>
  </si>
  <si>
    <t>EAJU03</t>
  </si>
  <si>
    <t>ECONOMIA</t>
  </si>
  <si>
    <t>(No. DE DEPENDENCIAS QUE ADMINISTRAN ADECUADAMENTE SU ARCHIVOS DE GESTIÓN / No. TOTAL DE DEPENDENCIAS A REALIZARLE SEGUIMIENTO)*100</t>
  </si>
  <si>
    <t>(No. DE BIENES COMERCIALIZADOS / No. DE BIENES A COMERCIALIZAR)*100</t>
  </si>
  <si>
    <t>SER MODELO DE GESTIÓN PÚBLICA EN EL SECTOR SOCIAL</t>
  </si>
  <si>
    <t>3.7</t>
  </si>
  <si>
    <t>Diseñar, Desarrollar y Mantener los planes de gestión humana, en procura de fortalecer la administración del talento humano del FPS</t>
  </si>
  <si>
    <t>IMPACTO DE CAPACITACIONES</t>
  </si>
  <si>
    <t>EGTH02</t>
  </si>
  <si>
    <t>NIVEL DE SATISFACCIÓN DE LOS FUNCIONARIOS CON EL PLAN DE BIENESTAR SOCIAL</t>
  </si>
  <si>
    <t>3,7</t>
  </si>
  <si>
    <t>EGTH03</t>
  </si>
  <si>
    <t>RESULTADOS  DESEMPEÑO LABORAL</t>
  </si>
  <si>
    <t xml:space="preserve"> (No. DE FUNCIONARIOS QUE OBTUVIERON NIEVEL SATISFACTORIO O NO SATISFACTORIO EN LA EVALUACION DEL DESEMPEÑO LABORAL  /  No. DE FUNCIONARIOS EVALUADOS)*100</t>
  </si>
  <si>
    <t>(No. DE ENCUESTAS CON CALIFICACIÓN SATISFACTORIA / No. TOTAL DE  ENCUESTAS APLICADAS)*100</t>
  </si>
  <si>
    <t>(No. TOTAL DE NOVEDADES APLICADAS EN LA NÓMINA / No. DE SOLICITUDES DE NOVEDADES DE NÓMINA PRESENTADAS) *100</t>
  </si>
  <si>
    <t>(No. DE BIENES ASEGURADOS / No. DE BIENES ASEGURAR)*100</t>
  </si>
  <si>
    <t>(No. DE RUTAS PROGRAMADAS Y CUMPLIDAS EFICAZMENTE / No. DE RUTAS PROGRAMADAS)*100</t>
  </si>
  <si>
    <t>(No. DE SERVICIOS TRAMITADOS OPORTUNAMENTE / No. DE SERVICIOS A TRAMITAR) * 100</t>
  </si>
  <si>
    <t>(No. DE COPIAS SACADAS EN EL SEMESTRE ANTERIOR - No. DE COPIAS SACADAS EN EL SEMESTRE ACTUAL)*100</t>
  </si>
  <si>
    <t xml:space="preserve"> (No. DEFUNCIONARIOS QUE APLICAN LOS CONOCIMIENTOS ADQUIRIDOS EN LAS CAPACITACIONES / No. DE FUNCIONARIOS CAPACITADOS Y ENCUESTADOS)*100</t>
  </si>
  <si>
    <t>(No. DE AUDIENCIAS JUDICIALES ATENDIDAS / No. DE AUDIENCIAS JUDICIALES CELEBRADAS)*100</t>
  </si>
  <si>
    <t>(No. DE CONTRATOS MENSUALES ENVIADOS PARA PUBLICAR  EN LA PÁGINA WEB / No. DE CONTRATOS CELEBRADOS MENSUALES)*100</t>
  </si>
  <si>
    <t>(No. DE SOLICITUDES DE PUBLICACIÓN EN MEDIOS ELECTRÓNICOS ATENDIDAS / No. DE SOLICITUDES DE PUBLICACIÓN RECIBIDAS)*100</t>
  </si>
  <si>
    <t>(No. DE INFORMES PRESENTADOS OPORTUNAMENTE / No. DE INFORMES A PRESENTAR A ENTES DE CONTROL)*100</t>
  </si>
  <si>
    <t>&gt;=90% y &lt;=100%</t>
  </si>
  <si>
    <t>PRESENTAR OPORTUNAMENTE EL ANTEPROYECTO Y DESAGREGACIÓN PRESUPUESTAL</t>
  </si>
  <si>
    <t>EDES03</t>
  </si>
  <si>
    <t>(No. DE PRODUCTOS PRESENTADOS / No. DE PRODUCTOS A PRESENTAR)*100</t>
  </si>
  <si>
    <t>FORTALECER LA ADMINISTRACIÓN DE LOS BIENES DE LA ENTIDAD Y LA ÓPTIMA GESTIÓN DE LOS RECURSOS.</t>
  </si>
  <si>
    <t>EVALUACION DEL SISTEMA DE CONTROL INTERNO</t>
  </si>
  <si>
    <t xml:space="preserve"> ESEI02</t>
  </si>
  <si>
    <t xml:space="preserve">(No. DE PREGUNTAS CON CALIFICACION SATISFACTORIA / No. DE PREGUNTAS CONTESTADAS EN LA ENCUESTA)*100 </t>
  </si>
  <si>
    <t>&lt;40%</t>
  </si>
  <si>
    <t>&gt;=40% y  ; &lt;60</t>
  </si>
  <si>
    <t>&gt;=60%  y &lt;85%</t>
  </si>
  <si>
    <t>&gt;=85% y &lt;=100%</t>
  </si>
  <si>
    <t>&gt;=65%  y &lt;90%</t>
  </si>
  <si>
    <t>&gt;=45% y  ; &lt;65</t>
  </si>
  <si>
    <t>&lt;45%</t>
  </si>
  <si>
    <t>(No. DE EVENTOS DE BIENESTAR SOCIAL CON EVALUACIÓN SATISFACTORIA / No. DE EVENTOS DE BIENESTAR SOCIAL EVALUADOS)*100</t>
  </si>
  <si>
    <t>&lt;35%</t>
  </si>
  <si>
    <t>&gt;=35% y  ; &lt;55</t>
  </si>
  <si>
    <t>&gt;=55%  y &lt;80%</t>
  </si>
  <si>
    <t>&gt;=80% y &lt;=100%</t>
  </si>
  <si>
    <t>PORCENTAJE DE RECAUDO CARTERA VENCIDA</t>
  </si>
  <si>
    <t>(VALOR DE LA CARTERA RECAUDADA / VALOR TOTAL DE LA CARTERA GESTIONADA)*100</t>
  </si>
  <si>
    <t>&lt;20%</t>
  </si>
  <si>
    <t>&gt;=20% y  ; &lt;40</t>
  </si>
  <si>
    <t>&gt;=40%  y &lt;65%</t>
  </si>
  <si>
    <t>&gt;=65% y &lt;=100%</t>
  </si>
  <si>
    <t>Diseñar e implementar encuestas de satisfacción por parte de los usuarios de nuestros servicios</t>
  </si>
  <si>
    <t>EAAC02</t>
  </si>
  <si>
    <t>ÍNDICE DE PERCEPCIÓN SOBRE LA INFORMACIÓN Y ORIENTACIÓN BRINDADA AL CIUDADANO</t>
  </si>
  <si>
    <t>ÍNDICE DE PERCEPCIÓN POST TRAMITE DE LOS SERVICIOS PRESTADOS POR LA ENTIDAD</t>
  </si>
  <si>
    <t>(No. de Encuestas Aplicadas a los Ciudadanos con Calificación Satisfactoria / No. Total de Encuestas Aplicadas a los Ciudadanos)*100</t>
  </si>
  <si>
    <t>(No. de Encuestas post tramite aplicadas a los Ciudadanos con Calificación Satisfactoria / No. Total de Encuestas post tramites aplicadas a los Ciudadanos)*100</t>
  </si>
  <si>
    <t>&lt;30%</t>
  </si>
  <si>
    <t>&gt;=30% y &lt;50%</t>
  </si>
  <si>
    <t>&gt;=50% y &lt;75%</t>
  </si>
  <si>
    <t>&gt;=75% y &lt;=100%</t>
  </si>
  <si>
    <t>SENSIBILIZACION Y TOMA DE CONCIENCIA DE SEGURIDAD DE LA INFORMACIÓN</t>
  </si>
  <si>
    <t>EGTS02</t>
  </si>
  <si>
    <t>(No. de funcionarios y/o contratistas que aplican los conocimientos en sus puestos de trabajo /  Total de Funcionario y/o contratista a capacitar)*100</t>
  </si>
  <si>
    <t>&gt;=50% y &lt;60%</t>
  </si>
  <si>
    <t>&gt;=60% y &lt;85%</t>
  </si>
  <si>
    <t xml:space="preserve">Actualizar y sostener la plataforma tecnológica y los sistemas de información conforme a los requerimientos de la entidad.   </t>
  </si>
  <si>
    <t>EGRF07</t>
  </si>
  <si>
    <t>EGRF08</t>
  </si>
  <si>
    <t>EGRF09</t>
  </si>
  <si>
    <t>GESTION RECURSOS FINANCIEROS (PRESUPUESTO)</t>
  </si>
  <si>
    <t>EJECUCION  PRESUPUESTAL DE GASTOS DE FUNCIONAMIENTO -  SERVICIOS DE PERSONAL</t>
  </si>
  <si>
    <t xml:space="preserve">(VALOR TOTAL COMPROMISOS DE SERVICIOS DE PERSONAL / VALOR TOTAL APROPIACIÓN VIGENTE DE SERVICIOS DE PERSONAL)*100 </t>
  </si>
  <si>
    <t>EJECUCION  PRESUPUESTAL DE GASTOS DE FUNCIONAMIENTO - GASTOS GENERALES</t>
  </si>
  <si>
    <t>(VALOR TOTAL COMPROMISOS DE GASTOS GENERALES / VALOR TOTAL APROPIACIÓN VIGENTE DE  GASTOS GENERALES)*100</t>
  </si>
  <si>
    <t>EJECUCION  PRESUPUESTAL DE GASTOS DE FUNCIONAMIENTO - TRANSFERENCIAS CORRIENTES</t>
  </si>
  <si>
    <t xml:space="preserve">(VALOR TOTAL COMPROMISOS DE TRANSFERENCIAS CORRIENTES / VALOR TOTAL APROPIACIÓN VIGENTE DE TRANSFERENCIAS CORRIENTES)*100 </t>
  </si>
  <si>
    <t>ADMINISTRACIÓN DEL SERVICIO Y/O PRODUCTO NO CONFORME</t>
  </si>
  <si>
    <t>Dar respuesta oportuna a la solucitudes, reclamos y sugerencias de nuestros usuarios</t>
  </si>
  <si>
    <t>EMYM04</t>
  </si>
  <si>
    <t xml:space="preserve"> No DE PRODUCTOS NO CONFORMES IDENTIFICADOS  EN EL SEMESTRE ACTUAL - No DE PRODUCTOS NO CONFORMES IDENTIFICADOS EN EL SEMESTRE ANTERIOR  </t>
  </si>
  <si>
    <t>3.3</t>
  </si>
  <si>
    <t>EMYM05</t>
  </si>
  <si>
    <t>MEJORAMIENTO DE LA PERCEPCIÓN DENTRO DEL SECTOR</t>
  </si>
  <si>
    <t>&lt;=5%</t>
  </si>
  <si>
    <t xml:space="preserve">&gt;15%  </t>
  </si>
  <si>
    <t>&gt;5% y &lt;10%</t>
  </si>
  <si>
    <t>&gt;=10% y &lt;15%</t>
  </si>
  <si>
    <t>NIVEL DE CALIFICACION FURAG VIGENCIA ACTUAL  -  NIVEL DE CALIFICACION FURAG VIGENCIA ANTERIOR</t>
  </si>
  <si>
    <t>SISTEMA INTEGRADO DE GESTION</t>
  </si>
  <si>
    <t>ADMINISTRACIÓN DEL SISTEMA  INTEGRADO DE GESTION</t>
  </si>
  <si>
    <t>FECHA DE ACTUALIZACIÓN: 24 DE JUNIO DE 2010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</si>
</sst>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240A]hh:mm:ss\ AM/PM"/>
    <numFmt numFmtId="193" formatCode="[$-1240A]&quot;$&quot;\ #,##0.00;\(&quot;$&quot;\ #,##0.00\)"/>
    <numFmt numFmtId="194" formatCode="0.0%"/>
    <numFmt numFmtId="195" formatCode="0.0"/>
    <numFmt numFmtId="196" formatCode="[$-240A]dddd\,\ dd&quot; de &quot;mmmm&quot; de &quot;yyyy"/>
    <numFmt numFmtId="197" formatCode="0.000%"/>
    <numFmt numFmtId="198" formatCode="0.0000%"/>
    <numFmt numFmtId="199" formatCode="0.00000%"/>
    <numFmt numFmtId="200" formatCode="0.000000%"/>
    <numFmt numFmtId="201" formatCode="0.0000000%"/>
    <numFmt numFmtId="202" formatCode="0.00000000%"/>
    <numFmt numFmtId="203" formatCode="_-* #,##0.000\ _€_-;\-* #,##0.000\ _€_-;_-* &quot;-&quot;??\ _€_-;_-@_-"/>
    <numFmt numFmtId="204" formatCode="_-* #,##0.0000\ _€_-;\-* #,##0.0000\ _€_-;_-* &quot;-&quot;??\ _€_-;_-@_-"/>
    <numFmt numFmtId="205" formatCode="_-* #,##0.00000\ _€_-;\-* #,##0.00000\ _€_-;_-* &quot;-&quot;??\ _€_-;_-@_-"/>
    <numFmt numFmtId="206" formatCode="_-* #,##0.000000\ _€_-;\-* #,##0.000000\ _€_-;_-* &quot;-&quot;??\ _€_-;_-@_-"/>
    <numFmt numFmtId="207" formatCode="_-* #,##0.0\ _€_-;\-* #,##0.0\ _€_-;_-* &quot;-&quot;??\ _€_-;_-@_-"/>
    <numFmt numFmtId="208" formatCode="_-* #,##0\ _€_-;\-* #,##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26"/>
      <color indexed="8"/>
      <name val="Calibri"/>
      <family val="2"/>
    </font>
    <font>
      <b/>
      <sz val="11"/>
      <name val="Arial Narrow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BBB87"/>
        <bgColor indexed="64"/>
      </patternFill>
    </fill>
    <fill>
      <patternFill patternType="solid">
        <fgColor rgb="FF80F2C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3" borderId="0" xfId="0" applyFill="1" applyAlignment="1">
      <alignment/>
    </xf>
    <xf numFmtId="0" fontId="0" fillId="18" borderId="10" xfId="0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0" fillId="2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10" borderId="10" xfId="0" applyFont="1" applyFill="1" applyBorder="1" applyAlignment="1" applyProtection="1">
      <alignment horizontal="center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/>
    </xf>
    <xf numFmtId="0" fontId="4" fillId="9" borderId="10" xfId="0" applyFont="1" applyFill="1" applyBorder="1" applyAlignment="1" applyProtection="1">
      <alignment horizontal="justify" vertical="center" wrapText="1"/>
      <protection/>
    </xf>
    <xf numFmtId="0" fontId="9" fillId="9" borderId="10" xfId="0" applyFont="1" applyFill="1" applyBorder="1" applyAlignment="1" applyProtection="1">
      <alignment horizontal="center" vertical="center" wrapText="1"/>
      <protection/>
    </xf>
    <xf numFmtId="0" fontId="4" fillId="8" borderId="10" xfId="0" applyFont="1" applyFill="1" applyBorder="1" applyAlignment="1" applyProtection="1">
      <alignment horizontal="center" vertical="center"/>
      <protection/>
    </xf>
    <xf numFmtId="0" fontId="4" fillId="8" borderId="10" xfId="0" applyFont="1" applyFill="1" applyBorder="1" applyAlignment="1" applyProtection="1">
      <alignment horizontal="center" vertical="center" wrapText="1"/>
      <protection/>
    </xf>
    <xf numFmtId="0" fontId="9" fillId="8" borderId="10" xfId="0" applyFont="1" applyFill="1" applyBorder="1" applyAlignment="1" applyProtection="1">
      <alignment horizontal="center" vertical="center" wrapText="1"/>
      <protection/>
    </xf>
    <xf numFmtId="0" fontId="4" fillId="8" borderId="10" xfId="0" applyFont="1" applyFill="1" applyBorder="1" applyAlignment="1" applyProtection="1">
      <alignment horizontal="justify" vertical="center" wrapText="1"/>
      <protection/>
    </xf>
    <xf numFmtId="9" fontId="4" fillId="8" borderId="10" xfId="0" applyNumberFormat="1" applyFont="1" applyFill="1" applyBorder="1" applyAlignment="1" applyProtection="1">
      <alignment horizontal="center" vertical="center"/>
      <protection/>
    </xf>
    <xf numFmtId="9" fontId="4" fillId="8" borderId="10" xfId="0" applyNumberFormat="1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justify" vertical="center" wrapText="1"/>
      <protection/>
    </xf>
    <xf numFmtId="9" fontId="9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4" fillId="4" borderId="10" xfId="92" applyFont="1" applyFill="1" applyBorder="1" applyAlignment="1" applyProtection="1">
      <alignment horizontal="center" vertical="center" wrapText="1"/>
      <protection/>
    </xf>
    <xf numFmtId="0" fontId="4" fillId="4" borderId="10" xfId="92" applyFont="1" applyFill="1" applyBorder="1" applyAlignment="1" applyProtection="1">
      <alignment horizontal="justify" vertical="center" wrapText="1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9" fillId="4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9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 wrapText="1"/>
      <protection/>
    </xf>
    <xf numFmtId="0" fontId="4" fillId="37" borderId="10" xfId="92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justify" vertical="center" wrapText="1"/>
      <protection/>
    </xf>
    <xf numFmtId="0" fontId="4" fillId="37" borderId="10" xfId="0" applyNumberFormat="1" applyFont="1" applyFill="1" applyBorder="1" applyAlignment="1" applyProtection="1">
      <alignment horizontal="center" vertical="center" wrapText="1"/>
      <protection/>
    </xf>
    <xf numFmtId="9" fontId="4" fillId="37" borderId="10" xfId="92" applyNumberFormat="1" applyFont="1" applyFill="1" applyBorder="1" applyAlignment="1" applyProtection="1">
      <alignment horizontal="center" vertical="center" wrapText="1"/>
      <protection/>
    </xf>
    <xf numFmtId="49" fontId="4" fillId="38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9" fontId="9" fillId="38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 applyProtection="1">
      <alignment horizontal="justify" vertical="center" wrapText="1"/>
      <protection/>
    </xf>
    <xf numFmtId="49" fontId="4" fillId="38" borderId="10" xfId="0" applyNumberFormat="1" applyFont="1" applyFill="1" applyBorder="1" applyAlignment="1" applyProtection="1">
      <alignment horizontal="justify" vertical="center" wrapText="1"/>
      <protection/>
    </xf>
    <xf numFmtId="9" fontId="4" fillId="38" borderId="10" xfId="0" applyNumberFormat="1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 applyProtection="1">
      <alignment horizontal="center" vertical="center"/>
      <protection/>
    </xf>
    <xf numFmtId="0" fontId="4" fillId="7" borderId="10" xfId="0" applyFont="1" applyFill="1" applyBorder="1" applyAlignment="1" applyProtection="1">
      <alignment horizontal="justify" vertical="center" wrapText="1"/>
      <protection/>
    </xf>
    <xf numFmtId="9" fontId="4" fillId="7" borderId="10" xfId="0" applyNumberFormat="1" applyFont="1" applyFill="1" applyBorder="1" applyAlignment="1" applyProtection="1">
      <alignment horizontal="center" vertical="center" wrapText="1"/>
      <protection/>
    </xf>
    <xf numFmtId="9" fontId="9" fillId="7" borderId="10" xfId="0" applyNumberFormat="1" applyFont="1" applyFill="1" applyBorder="1" applyAlignment="1" applyProtection="1">
      <alignment horizontal="center" vertical="center" wrapText="1"/>
      <protection/>
    </xf>
    <xf numFmtId="0" fontId="4" fillId="12" borderId="10" xfId="0" applyFont="1" applyFill="1" applyBorder="1" applyAlignment="1" applyProtection="1">
      <alignment horizontal="center" vertical="center" wrapText="1"/>
      <protection/>
    </xf>
    <xf numFmtId="49" fontId="4" fillId="12" borderId="10" xfId="0" applyNumberFormat="1" applyFont="1" applyFill="1" applyBorder="1" applyAlignment="1" applyProtection="1">
      <alignment horizontal="center" vertical="center"/>
      <protection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 applyProtection="1">
      <alignment horizontal="justify" vertical="center" wrapText="1"/>
      <protection/>
    </xf>
    <xf numFmtId="9" fontId="4" fillId="39" borderId="10" xfId="0" applyNumberFormat="1" applyFont="1" applyFill="1" applyBorder="1" applyAlignment="1" applyProtection="1">
      <alignment horizontal="center" vertical="center" wrapText="1"/>
      <protection/>
    </xf>
    <xf numFmtId="0" fontId="9" fillId="39" borderId="10" xfId="0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 applyProtection="1">
      <alignment horizontal="center" vertical="center" wrapText="1"/>
      <protection/>
    </xf>
    <xf numFmtId="9" fontId="4" fillId="13" borderId="10" xfId="0" applyNumberFormat="1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 applyProtection="1">
      <alignment horizontal="justify" vertical="center" wrapText="1"/>
      <protection/>
    </xf>
    <xf numFmtId="0" fontId="9" fillId="13" borderId="10" xfId="0" applyFont="1" applyFill="1" applyBorder="1" applyAlignment="1" applyProtection="1">
      <alignment horizontal="center" vertical="center" wrapText="1"/>
      <protection/>
    </xf>
    <xf numFmtId="0" fontId="4" fillId="40" borderId="10" xfId="0" applyFont="1" applyFill="1" applyBorder="1" applyAlignment="1" applyProtection="1">
      <alignment horizontal="center" vertical="center" wrapText="1"/>
      <protection/>
    </xf>
    <xf numFmtId="9" fontId="4" fillId="40" borderId="10" xfId="0" applyNumberFormat="1" applyFont="1" applyFill="1" applyBorder="1" applyAlignment="1" applyProtection="1">
      <alignment horizontal="center" vertical="center" wrapText="1"/>
      <protection/>
    </xf>
    <xf numFmtId="0" fontId="4" fillId="40" borderId="10" xfId="0" applyFont="1" applyFill="1" applyBorder="1" applyAlignment="1" applyProtection="1">
      <alignment horizontal="justify" vertical="center" wrapText="1"/>
      <protection/>
    </xf>
    <xf numFmtId="0" fontId="4" fillId="41" borderId="10" xfId="0" applyFont="1" applyFill="1" applyBorder="1" applyAlignment="1" applyProtection="1">
      <alignment horizontal="center" vertical="center" wrapText="1"/>
      <protection/>
    </xf>
    <xf numFmtId="0" fontId="4" fillId="41" borderId="10" xfId="0" applyFont="1" applyFill="1" applyBorder="1" applyAlignment="1" applyProtection="1">
      <alignment horizontal="justify" vertical="center" wrapText="1"/>
      <protection/>
    </xf>
    <xf numFmtId="0" fontId="9" fillId="40" borderId="10" xfId="0" applyFont="1" applyFill="1" applyBorder="1" applyAlignment="1" applyProtection="1">
      <alignment horizontal="center" vertical="center" wrapText="1"/>
      <protection/>
    </xf>
    <xf numFmtId="9" fontId="4" fillId="41" borderId="10" xfId="0" applyNumberFormat="1" applyFont="1" applyFill="1" applyBorder="1" applyAlignment="1" applyProtection="1">
      <alignment horizontal="center" vertical="center" wrapText="1"/>
      <protection/>
    </xf>
    <xf numFmtId="0" fontId="4" fillId="42" borderId="10" xfId="0" applyFont="1" applyFill="1" applyBorder="1" applyAlignment="1" applyProtection="1">
      <alignment horizontal="center" vertical="center" wrapText="1"/>
      <protection/>
    </xf>
    <xf numFmtId="0" fontId="4" fillId="42" borderId="10" xfId="0" applyFont="1" applyFill="1" applyBorder="1" applyAlignment="1" applyProtection="1">
      <alignment horizontal="justify" vertical="center" wrapText="1"/>
      <protection/>
    </xf>
    <xf numFmtId="0" fontId="9" fillId="42" borderId="10" xfId="0" applyFont="1" applyFill="1" applyBorder="1" applyAlignment="1" applyProtection="1">
      <alignment horizontal="center" vertical="center" wrapText="1"/>
      <protection/>
    </xf>
    <xf numFmtId="9" fontId="4" fillId="42" borderId="10" xfId="0" applyNumberFormat="1" applyFont="1" applyFill="1" applyBorder="1" applyAlignment="1" applyProtection="1">
      <alignment horizontal="center" vertical="center" wrapText="1"/>
      <protection/>
    </xf>
    <xf numFmtId="0" fontId="4" fillId="43" borderId="10" xfId="0" applyFont="1" applyFill="1" applyBorder="1" applyAlignment="1" applyProtection="1">
      <alignment horizontal="center" vertical="center" wrapText="1"/>
      <protection/>
    </xf>
    <xf numFmtId="9" fontId="4" fillId="43" borderId="10" xfId="0" applyNumberFormat="1" applyFont="1" applyFill="1" applyBorder="1" applyAlignment="1" applyProtection="1">
      <alignment horizontal="center" vertical="center" wrapText="1"/>
      <protection/>
    </xf>
    <xf numFmtId="0" fontId="4" fillId="43" borderId="10" xfId="0" applyFont="1" applyFill="1" applyBorder="1" applyAlignment="1" applyProtection="1">
      <alignment horizontal="justify" vertical="center" wrapText="1"/>
      <protection/>
    </xf>
    <xf numFmtId="0" fontId="9" fillId="43" borderId="10" xfId="0" applyFont="1" applyFill="1" applyBorder="1" applyAlignment="1" applyProtection="1">
      <alignment horizontal="center" vertical="center" wrapText="1"/>
      <protection/>
    </xf>
    <xf numFmtId="0" fontId="9" fillId="44" borderId="11" xfId="0" applyFont="1" applyFill="1" applyBorder="1" applyAlignment="1" applyProtection="1">
      <alignment horizontal="center" vertical="center" wrapText="1"/>
      <protection/>
    </xf>
    <xf numFmtId="3" fontId="9" fillId="44" borderId="10" xfId="0" applyNumberFormat="1" applyFont="1" applyFill="1" applyBorder="1" applyAlignment="1" applyProtection="1">
      <alignment horizontal="center" vertical="center" wrapText="1"/>
      <protection/>
    </xf>
    <xf numFmtId="9" fontId="9" fillId="44" borderId="10" xfId="101" applyFont="1" applyFill="1" applyBorder="1" applyAlignment="1" applyProtection="1">
      <alignment horizontal="center" vertical="center" wrapText="1"/>
      <protection/>
    </xf>
    <xf numFmtId="0" fontId="10" fillId="44" borderId="10" xfId="0" applyFont="1" applyFill="1" applyBorder="1" applyAlignment="1" applyProtection="1">
      <alignment horizontal="center" vertical="center" wrapText="1"/>
      <protection/>
    </xf>
    <xf numFmtId="9" fontId="4" fillId="38" borderId="10" xfId="101" applyFont="1" applyFill="1" applyBorder="1" applyAlignment="1" applyProtection="1">
      <alignment horizontal="center" vertical="center" wrapText="1"/>
      <protection/>
    </xf>
    <xf numFmtId="9" fontId="4" fillId="38" borderId="10" xfId="101" applyNumberFormat="1" applyFont="1" applyFill="1" applyBorder="1" applyAlignment="1" applyProtection="1">
      <alignment horizontal="center" vertical="center" wrapText="1"/>
      <protection/>
    </xf>
    <xf numFmtId="9" fontId="4" fillId="7" borderId="10" xfId="101" applyFont="1" applyFill="1" applyBorder="1" applyAlignment="1" applyProtection="1">
      <alignment horizontal="center" vertical="center" wrapText="1"/>
      <protection/>
    </xf>
    <xf numFmtId="9" fontId="4" fillId="7" borderId="10" xfId="101" applyNumberFormat="1" applyFont="1" applyFill="1" applyBorder="1" applyAlignment="1" applyProtection="1">
      <alignment horizontal="center" vertical="center" wrapText="1"/>
      <protection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horizontal="center" vertical="center" wrapText="1"/>
      <protection locked="0"/>
    </xf>
    <xf numFmtId="49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10" xfId="0" applyFont="1" applyFill="1" applyBorder="1" applyAlignment="1" applyProtection="1">
      <alignment horizontal="center" vertical="center" wrapText="1"/>
      <protection locked="0"/>
    </xf>
    <xf numFmtId="0" fontId="4" fillId="7" borderId="10" xfId="0" applyFont="1" applyFill="1" applyBorder="1" applyAlignment="1" applyProtection="1">
      <alignment horizontal="center" vertical="center" wrapText="1"/>
      <protection locked="0"/>
    </xf>
    <xf numFmtId="0" fontId="4" fillId="12" borderId="10" xfId="0" applyFont="1" applyFill="1" applyBorder="1" applyAlignment="1" applyProtection="1">
      <alignment horizontal="center" vertical="center" wrapText="1"/>
      <protection locked="0"/>
    </xf>
    <xf numFmtId="0" fontId="4" fillId="39" borderId="10" xfId="0" applyFont="1" applyFill="1" applyBorder="1" applyAlignment="1" applyProtection="1">
      <alignment horizontal="center" vertical="center" wrapText="1"/>
      <protection locked="0"/>
    </xf>
    <xf numFmtId="0" fontId="4" fillId="13" borderId="10" xfId="0" applyFont="1" applyFill="1" applyBorder="1" applyAlignment="1" applyProtection="1">
      <alignment horizontal="center" vertical="center" wrapText="1"/>
      <protection locked="0"/>
    </xf>
    <xf numFmtId="0" fontId="4" fillId="40" borderId="10" xfId="0" applyFont="1" applyFill="1" applyBorder="1" applyAlignment="1" applyProtection="1">
      <alignment horizontal="center" vertical="center" wrapText="1"/>
      <protection locked="0"/>
    </xf>
    <xf numFmtId="0" fontId="4" fillId="41" borderId="10" xfId="0" applyFont="1" applyFill="1" applyBorder="1" applyAlignment="1" applyProtection="1">
      <alignment horizontal="center" vertical="center" wrapText="1"/>
      <protection locked="0"/>
    </xf>
    <xf numFmtId="0" fontId="4" fillId="42" borderId="10" xfId="0" applyFont="1" applyFill="1" applyBorder="1" applyAlignment="1" applyProtection="1">
      <alignment horizontal="center" vertical="center" wrapText="1"/>
      <protection locked="0"/>
    </xf>
    <xf numFmtId="0" fontId="4" fillId="43" borderId="10" xfId="0" applyFont="1" applyFill="1" applyBorder="1" applyAlignment="1" applyProtection="1">
      <alignment horizontal="center" vertical="center" wrapText="1"/>
      <protection locked="0"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4" fillId="8" borderId="10" xfId="0" applyFont="1" applyFill="1" applyBorder="1" applyAlignment="1" applyProtection="1">
      <alignment horizontal="justify" vertical="center"/>
      <protection locked="0"/>
    </xf>
    <xf numFmtId="9" fontId="4" fillId="36" borderId="10" xfId="0" applyNumberFormat="1" applyFont="1" applyFill="1" applyBorder="1" applyAlignment="1" applyProtection="1">
      <alignment horizontal="justify" vertical="center" wrapText="1"/>
      <protection locked="0"/>
    </xf>
    <xf numFmtId="0" fontId="4" fillId="4" borderId="10" xfId="0" applyFont="1" applyFill="1" applyBorder="1" applyAlignment="1" applyProtection="1">
      <alignment horizontal="justify" vertical="center" wrapText="1"/>
      <protection locked="0"/>
    </xf>
    <xf numFmtId="0" fontId="4" fillId="37" borderId="10" xfId="0" applyFont="1" applyFill="1" applyBorder="1" applyAlignment="1" applyProtection="1">
      <alignment horizontal="justify" vertical="center" wrapText="1"/>
      <protection locked="0"/>
    </xf>
    <xf numFmtId="0" fontId="4" fillId="12" borderId="10" xfId="0" applyFont="1" applyFill="1" applyBorder="1" applyAlignment="1" applyProtection="1">
      <alignment horizontal="justify" vertical="center" wrapText="1"/>
      <protection locked="0"/>
    </xf>
    <xf numFmtId="0" fontId="4" fillId="39" borderId="10" xfId="0" applyFont="1" applyFill="1" applyBorder="1" applyAlignment="1" applyProtection="1">
      <alignment horizontal="justify" vertical="center" wrapText="1"/>
      <protection locked="0"/>
    </xf>
    <xf numFmtId="0" fontId="4" fillId="13" borderId="10" xfId="0" applyFont="1" applyFill="1" applyBorder="1" applyAlignment="1" applyProtection="1">
      <alignment horizontal="justify" vertical="center" wrapText="1"/>
      <protection locked="0"/>
    </xf>
    <xf numFmtId="0" fontId="4" fillId="40" borderId="10" xfId="0" applyFont="1" applyFill="1" applyBorder="1" applyAlignment="1" applyProtection="1">
      <alignment horizontal="justify" vertical="center" wrapText="1"/>
      <protection locked="0"/>
    </xf>
    <xf numFmtId="0" fontId="4" fillId="41" borderId="10" xfId="0" applyFont="1" applyFill="1" applyBorder="1" applyAlignment="1" applyProtection="1">
      <alignment horizontal="justify" vertical="center" wrapText="1"/>
      <protection locked="0"/>
    </xf>
    <xf numFmtId="0" fontId="4" fillId="42" borderId="10" xfId="0" applyFont="1" applyFill="1" applyBorder="1" applyAlignment="1" applyProtection="1">
      <alignment horizontal="justify" vertical="center" wrapText="1"/>
      <protection locked="0"/>
    </xf>
    <xf numFmtId="0" fontId="4" fillId="43" borderId="10" xfId="0" applyFont="1" applyFill="1" applyBorder="1" applyAlignment="1" applyProtection="1">
      <alignment horizontal="justify" vertical="center" wrapText="1"/>
      <protection locked="0"/>
    </xf>
    <xf numFmtId="0" fontId="4" fillId="9" borderId="10" xfId="0" applyFont="1" applyFill="1" applyBorder="1" applyAlignment="1" applyProtection="1">
      <alignment horizontal="justify" vertical="center" wrapText="1"/>
      <protection locked="0"/>
    </xf>
    <xf numFmtId="0" fontId="4" fillId="12" borderId="10" xfId="0" applyFont="1" applyFill="1" applyBorder="1" applyAlignment="1" applyProtection="1">
      <alignment horizontal="justify" vertical="center" wrapText="1"/>
      <protection/>
    </xf>
    <xf numFmtId="0" fontId="9" fillId="12" borderId="10" xfId="0" applyFont="1" applyFill="1" applyBorder="1" applyAlignment="1" applyProtection="1">
      <alignment horizontal="center" vertical="center" wrapText="1"/>
      <protection/>
    </xf>
    <xf numFmtId="9" fontId="4" fillId="12" borderId="10" xfId="0" applyNumberFormat="1" applyFont="1" applyFill="1" applyBorder="1" applyAlignment="1" applyProtection="1">
      <alignment horizontal="center" vertical="center" wrapText="1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9" fontId="4" fillId="36" borderId="10" xfId="0" applyNumberFormat="1" applyFont="1" applyFill="1" applyBorder="1" applyAlignment="1" applyProtection="1">
      <alignment horizontal="center" vertical="center" wrapText="1"/>
      <protection/>
    </xf>
    <xf numFmtId="9" fontId="4" fillId="45" borderId="10" xfId="0" applyNumberFormat="1" applyFont="1" applyFill="1" applyBorder="1" applyAlignment="1" applyProtection="1">
      <alignment horizontal="center" vertical="center" wrapText="1"/>
      <protection/>
    </xf>
    <xf numFmtId="9" fontId="4" fillId="12" borderId="10" xfId="0" applyNumberFormat="1" applyFont="1" applyFill="1" applyBorder="1" applyAlignment="1" applyProtection="1">
      <alignment horizontal="center" vertical="center"/>
      <protection/>
    </xf>
    <xf numFmtId="0" fontId="4" fillId="39" borderId="10" xfId="0" applyNumberFormat="1" applyFont="1" applyFill="1" applyBorder="1" applyAlignment="1" applyProtection="1">
      <alignment horizontal="center" vertical="center" wrapText="1"/>
      <protection/>
    </xf>
    <xf numFmtId="9" fontId="4" fillId="9" borderId="10" xfId="0" applyNumberFormat="1" applyFont="1" applyFill="1" applyBorder="1" applyAlignment="1" applyProtection="1">
      <alignment horizontal="center" vertical="center" wrapText="1"/>
      <protection/>
    </xf>
    <xf numFmtId="9" fontId="4" fillId="36" borderId="10" xfId="0" applyNumberFormat="1" applyFont="1" applyFill="1" applyBorder="1" applyAlignment="1" applyProtection="1">
      <alignment horizontal="center" vertical="center"/>
      <protection/>
    </xf>
    <xf numFmtId="0" fontId="9" fillId="41" borderId="10" xfId="0" applyFont="1" applyFill="1" applyBorder="1" applyAlignment="1" applyProtection="1">
      <alignment horizontal="center" vertical="center" wrapText="1"/>
      <protection/>
    </xf>
    <xf numFmtId="1" fontId="4" fillId="43" borderId="10" xfId="48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9" fillId="46" borderId="10" xfId="0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 applyProtection="1">
      <alignment horizontal="center" vertical="center"/>
      <protection/>
    </xf>
    <xf numFmtId="49" fontId="4" fillId="38" borderId="10" xfId="0" applyNumberFormat="1" applyFont="1" applyFill="1" applyBorder="1" applyAlignment="1" applyProtection="1">
      <alignment horizontal="justify" vertical="center" wrapText="1"/>
      <protection locked="0"/>
    </xf>
    <xf numFmtId="0" fontId="4" fillId="7" borderId="10" xfId="0" applyFont="1" applyFill="1" applyBorder="1" applyAlignment="1" applyProtection="1">
      <alignment horizontal="justify" vertical="center" wrapText="1"/>
      <protection locked="0"/>
    </xf>
    <xf numFmtId="3" fontId="30" fillId="0" borderId="0" xfId="0" applyNumberFormat="1" applyFont="1" applyAlignment="1" applyProtection="1">
      <alignment/>
      <protection/>
    </xf>
    <xf numFmtId="1" fontId="4" fillId="43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43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/>
      <protection/>
    </xf>
    <xf numFmtId="0" fontId="30" fillId="47" borderId="0" xfId="0" applyFont="1" applyFill="1" applyBorder="1" applyAlignment="1" applyProtection="1">
      <alignment/>
      <protection/>
    </xf>
    <xf numFmtId="9" fontId="9" fillId="47" borderId="0" xfId="0" applyNumberFormat="1" applyFont="1" applyFill="1" applyBorder="1" applyAlignment="1" applyProtection="1">
      <alignment horizontal="center" vertical="center" wrapText="1"/>
      <protection/>
    </xf>
    <xf numFmtId="0" fontId="9" fillId="48" borderId="10" xfId="72" applyFont="1" applyFill="1" applyBorder="1" applyAlignment="1" applyProtection="1">
      <alignment horizontal="center" vertical="center" wrapText="1"/>
      <protection/>
    </xf>
    <xf numFmtId="0" fontId="9" fillId="48" borderId="10" xfId="72" applyFont="1" applyFill="1" applyBorder="1" applyAlignment="1" applyProtection="1">
      <alignment horizontal="center" vertical="center"/>
      <protection/>
    </xf>
    <xf numFmtId="0" fontId="13" fillId="48" borderId="12" xfId="72" applyFont="1" applyFill="1" applyBorder="1" applyAlignment="1" applyProtection="1">
      <alignment horizontal="center" wrapText="1"/>
      <protection/>
    </xf>
    <xf numFmtId="0" fontId="13" fillId="48" borderId="13" xfId="72" applyFont="1" applyFill="1" applyBorder="1" applyAlignment="1" applyProtection="1">
      <alignment horizontal="center" wrapText="1"/>
      <protection/>
    </xf>
    <xf numFmtId="0" fontId="13" fillId="48" borderId="14" xfId="72" applyFont="1" applyFill="1" applyBorder="1" applyAlignment="1" applyProtection="1">
      <alignment horizontal="center" wrapText="1"/>
      <protection/>
    </xf>
    <xf numFmtId="0" fontId="13" fillId="48" borderId="15" xfId="72" applyFont="1" applyFill="1" applyBorder="1" applyAlignment="1" applyProtection="1">
      <alignment horizontal="center" wrapText="1"/>
      <protection/>
    </xf>
    <xf numFmtId="0" fontId="13" fillId="48" borderId="0" xfId="72" applyFont="1" applyFill="1" applyBorder="1" applyAlignment="1" applyProtection="1">
      <alignment horizontal="center" wrapText="1"/>
      <protection/>
    </xf>
    <xf numFmtId="0" fontId="13" fillId="48" borderId="16" xfId="72" applyFont="1" applyFill="1" applyBorder="1" applyAlignment="1" applyProtection="1">
      <alignment horizontal="center" wrapText="1"/>
      <protection/>
    </xf>
    <xf numFmtId="0" fontId="13" fillId="48" borderId="17" xfId="72" applyFont="1" applyFill="1" applyBorder="1" applyAlignment="1" applyProtection="1">
      <alignment horizontal="center" wrapText="1"/>
      <protection/>
    </xf>
    <xf numFmtId="0" fontId="13" fillId="48" borderId="18" xfId="72" applyFont="1" applyFill="1" applyBorder="1" applyAlignment="1" applyProtection="1">
      <alignment horizontal="center" wrapText="1"/>
      <protection/>
    </xf>
    <xf numFmtId="0" fontId="13" fillId="48" borderId="19" xfId="72" applyFont="1" applyFill="1" applyBorder="1" applyAlignment="1" applyProtection="1">
      <alignment horizontal="center" wrapText="1"/>
      <protection/>
    </xf>
    <xf numFmtId="0" fontId="9" fillId="48" borderId="11" xfId="72" applyFont="1" applyFill="1" applyBorder="1" applyAlignment="1" applyProtection="1">
      <alignment horizontal="center" vertical="center"/>
      <protection/>
    </xf>
    <xf numFmtId="0" fontId="9" fillId="48" borderId="20" xfId="72" applyFont="1" applyFill="1" applyBorder="1" applyAlignment="1" applyProtection="1">
      <alignment horizontal="center" vertical="center"/>
      <protection/>
    </xf>
    <xf numFmtId="0" fontId="9" fillId="48" borderId="21" xfId="72" applyFont="1" applyFill="1" applyBorder="1" applyAlignment="1" applyProtection="1">
      <alignment horizontal="center" vertical="center"/>
      <protection/>
    </xf>
    <xf numFmtId="0" fontId="3" fillId="48" borderId="11" xfId="72" applyFont="1" applyFill="1" applyBorder="1" applyAlignment="1" applyProtection="1">
      <alignment horizontal="center" vertical="center"/>
      <protection/>
    </xf>
    <xf numFmtId="0" fontId="3" fillId="48" borderId="20" xfId="72" applyFont="1" applyFill="1" applyBorder="1" applyAlignment="1" applyProtection="1">
      <alignment horizontal="center" vertical="center"/>
      <protection/>
    </xf>
    <xf numFmtId="0" fontId="3" fillId="48" borderId="21" xfId="72" applyFont="1" applyFill="1" applyBorder="1" applyAlignment="1" applyProtection="1">
      <alignment horizontal="center" vertical="center"/>
      <protection/>
    </xf>
    <xf numFmtId="0" fontId="3" fillId="48" borderId="12" xfId="72" applyFont="1" applyFill="1" applyBorder="1" applyAlignment="1" applyProtection="1">
      <alignment horizontal="center" vertical="center"/>
      <protection/>
    </xf>
    <xf numFmtId="0" fontId="3" fillId="48" borderId="13" xfId="72" applyFont="1" applyFill="1" applyBorder="1" applyAlignment="1" applyProtection="1">
      <alignment horizontal="center" vertical="center"/>
      <protection/>
    </xf>
    <xf numFmtId="0" fontId="3" fillId="48" borderId="14" xfId="72" applyFont="1" applyFill="1" applyBorder="1" applyAlignment="1" applyProtection="1">
      <alignment horizontal="center" vertical="center"/>
      <protection/>
    </xf>
    <xf numFmtId="0" fontId="3" fillId="48" borderId="17" xfId="72" applyFont="1" applyFill="1" applyBorder="1" applyAlignment="1" applyProtection="1">
      <alignment horizontal="center" vertical="center"/>
      <protection/>
    </xf>
    <xf numFmtId="0" fontId="3" fillId="48" borderId="18" xfId="72" applyFont="1" applyFill="1" applyBorder="1" applyAlignment="1" applyProtection="1">
      <alignment horizontal="center" vertical="center"/>
      <protection/>
    </xf>
    <xf numFmtId="0" fontId="3" fillId="48" borderId="19" xfId="72" applyFont="1" applyFill="1" applyBorder="1" applyAlignment="1" applyProtection="1">
      <alignment horizontal="center" vertical="center"/>
      <protection/>
    </xf>
    <xf numFmtId="0" fontId="30" fillId="47" borderId="0" xfId="0" applyFont="1" applyFill="1" applyBorder="1" applyAlignment="1" applyProtection="1">
      <alignment horizontal="center" vertical="center" wrapText="1"/>
      <protection/>
    </xf>
    <xf numFmtId="0" fontId="9" fillId="41" borderId="10" xfId="0" applyFont="1" applyFill="1" applyBorder="1" applyAlignment="1" applyProtection="1">
      <alignment horizontal="center" vertical="center" wrapText="1"/>
      <protection/>
    </xf>
    <xf numFmtId="0" fontId="9" fillId="44" borderId="11" xfId="0" applyFont="1" applyFill="1" applyBorder="1" applyAlignment="1" applyProtection="1">
      <alignment horizontal="center" vertical="center" wrapText="1"/>
      <protection/>
    </xf>
    <xf numFmtId="0" fontId="9" fillId="44" borderId="20" xfId="0" applyFont="1" applyFill="1" applyBorder="1" applyAlignment="1" applyProtection="1">
      <alignment horizontal="center" vertical="center" wrapText="1"/>
      <protection/>
    </xf>
    <xf numFmtId="0" fontId="9" fillId="44" borderId="21" xfId="0" applyFont="1" applyFill="1" applyBorder="1" applyAlignment="1" applyProtection="1">
      <alignment horizontal="center" vertical="center" wrapText="1"/>
      <protection/>
    </xf>
    <xf numFmtId="0" fontId="0" fillId="49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5" borderId="10" xfId="0" applyFill="1" applyBorder="1" applyAlignment="1">
      <alignment horizontal="center" wrapText="1"/>
    </xf>
    <xf numFmtId="0" fontId="0" fillId="10" borderId="10" xfId="0" applyFill="1" applyBorder="1" applyAlignment="1">
      <alignment horizontal="center" wrapText="1"/>
    </xf>
    <xf numFmtId="0" fontId="0" fillId="49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50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0" xfId="50"/>
    <cellStyle name="Millares 11" xfId="51"/>
    <cellStyle name="Millares 12" xfId="52"/>
    <cellStyle name="Millares 13" xfId="53"/>
    <cellStyle name="Millares 14" xfId="54"/>
    <cellStyle name="Millares 2" xfId="55"/>
    <cellStyle name="Millares 3" xfId="56"/>
    <cellStyle name="Millares 4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10" xfId="66"/>
    <cellStyle name="Normal 11" xfId="67"/>
    <cellStyle name="Normal 12" xfId="68"/>
    <cellStyle name="Normal 13" xfId="69"/>
    <cellStyle name="Normal 14" xfId="70"/>
    <cellStyle name="Normal 15" xfId="71"/>
    <cellStyle name="Normal 2" xfId="72"/>
    <cellStyle name="Normal 2 10" xfId="73"/>
    <cellStyle name="Normal 2 11" xfId="74"/>
    <cellStyle name="Normal 2 12" xfId="75"/>
    <cellStyle name="Normal 2 13" xfId="76"/>
    <cellStyle name="Normal 2 14" xfId="77"/>
    <cellStyle name="Normal 2 2" xfId="78"/>
    <cellStyle name="Normal 2 3" xfId="79"/>
    <cellStyle name="Normal 2 4" xfId="80"/>
    <cellStyle name="Normal 2 5" xfId="81"/>
    <cellStyle name="Normal 2 6" xfId="82"/>
    <cellStyle name="Normal 2 7" xfId="83"/>
    <cellStyle name="Normal 2 8" xfId="84"/>
    <cellStyle name="Normal 2 9" xfId="85"/>
    <cellStyle name="Normal 3" xfId="86"/>
    <cellStyle name="Normal 4" xfId="87"/>
    <cellStyle name="Normal 5" xfId="88"/>
    <cellStyle name="Normal 6" xfId="89"/>
    <cellStyle name="Normal 7" xfId="90"/>
    <cellStyle name="Normal 8" xfId="91"/>
    <cellStyle name="Normal 9" xfId="92"/>
    <cellStyle name="Notas" xfId="93"/>
    <cellStyle name="Percent" xfId="94"/>
    <cellStyle name="Porcentual 10" xfId="95"/>
    <cellStyle name="Porcentual 11" xfId="96"/>
    <cellStyle name="Porcentual 12" xfId="97"/>
    <cellStyle name="Porcentual 13" xfId="98"/>
    <cellStyle name="Porcentual 14" xfId="99"/>
    <cellStyle name="Porcentual 15" xfId="100"/>
    <cellStyle name="Porcentual 2" xfId="101"/>
    <cellStyle name="Porcentual 3" xfId="102"/>
    <cellStyle name="Porcentual 4" xfId="103"/>
    <cellStyle name="Porcentual 5" xfId="104"/>
    <cellStyle name="Porcentual 6" xfId="105"/>
    <cellStyle name="Porcentual 7" xfId="106"/>
    <cellStyle name="Porcentual 8" xfId="107"/>
    <cellStyle name="Porcentual 9" xfId="108"/>
    <cellStyle name="Salida" xfId="109"/>
    <cellStyle name="Texto de advertencia" xfId="110"/>
    <cellStyle name="Texto explicativo" xfId="111"/>
    <cellStyle name="Título" xfId="112"/>
    <cellStyle name="Título 1" xfId="113"/>
    <cellStyle name="Título 2" xfId="114"/>
    <cellStyle name="Título 3" xfId="115"/>
    <cellStyle name="Total" xfId="116"/>
  </cellStyles>
  <dxfs count="5"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85725</xdr:rowOff>
    </xdr:from>
    <xdr:to>
      <xdr:col>3</xdr:col>
      <xdr:colOff>1619250</xdr:colOff>
      <xdr:row>2</xdr:row>
      <xdr:rowOff>180975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rcRect l="3450" r="3457" b="10546"/>
        <a:stretch>
          <a:fillRect/>
        </a:stretch>
      </xdr:blipFill>
      <xdr:spPr>
        <a:xfrm>
          <a:off x="514350" y="85725"/>
          <a:ext cx="4076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0</xdr:row>
      <xdr:rowOff>76200</xdr:rowOff>
    </xdr:from>
    <xdr:to>
      <xdr:col>20</xdr:col>
      <xdr:colOff>1676400</xdr:colOff>
      <xdr:row>2</xdr:row>
      <xdr:rowOff>342900</xdr:rowOff>
    </xdr:to>
    <xdr:pic>
      <xdr:nvPicPr>
        <xdr:cNvPr id="2" name="Picture 2" descr="Ministerio de Salud y ProtecciÃ³n Social - RepÃºblica de Colomb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55475" y="76200"/>
          <a:ext cx="53530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zoomScale="46" zoomScaleNormal="46" zoomScalePageLayoutView="0" workbookViewId="0" topLeftCell="C1">
      <selection activeCell="I9" sqref="I9"/>
    </sheetView>
  </sheetViews>
  <sheetFormatPr defaultColWidth="11.421875" defaultRowHeight="15"/>
  <cols>
    <col min="1" max="1" width="6.28125" style="124" customWidth="1"/>
    <col min="2" max="2" width="32.140625" style="124" customWidth="1"/>
    <col min="3" max="3" width="6.140625" style="124" customWidth="1"/>
    <col min="4" max="4" width="33.57421875" style="124" customWidth="1"/>
    <col min="5" max="5" width="25.140625" style="124" customWidth="1"/>
    <col min="6" max="6" width="18.140625" style="124" customWidth="1"/>
    <col min="7" max="7" width="14.140625" style="124" customWidth="1"/>
    <col min="8" max="8" width="36.7109375" style="124" customWidth="1"/>
    <col min="9" max="9" width="39.7109375" style="124" customWidth="1"/>
    <col min="10" max="10" width="17.8515625" style="124" customWidth="1"/>
    <col min="11" max="11" width="20.421875" style="124" customWidth="1"/>
    <col min="12" max="12" width="14.140625" style="124" customWidth="1"/>
    <col min="13" max="13" width="28.8515625" style="124" customWidth="1"/>
    <col min="14" max="14" width="13.7109375" style="124" customWidth="1"/>
    <col min="15" max="15" width="18.140625" style="124" customWidth="1"/>
    <col min="16" max="16" width="23.7109375" style="124" customWidth="1"/>
    <col min="17" max="17" width="20.00390625" style="124" customWidth="1"/>
    <col min="18" max="18" width="22.00390625" style="124" customWidth="1"/>
    <col min="19" max="19" width="17.140625" style="124" customWidth="1"/>
    <col min="20" max="20" width="18.421875" style="124" customWidth="1"/>
    <col min="21" max="21" width="27.140625" style="124" customWidth="1"/>
    <col min="22" max="22" width="69.8515625" style="133" hidden="1" customWidth="1"/>
    <col min="23" max="23" width="53.28125" style="134" hidden="1" customWidth="1"/>
    <col min="24" max="24" width="14.28125" style="134" hidden="1" customWidth="1"/>
    <col min="25" max="25" width="0" style="124" hidden="1" customWidth="1"/>
    <col min="26" max="26" width="11.57421875" style="124" hidden="1" customWidth="1"/>
    <col min="27" max="27" width="0" style="124" hidden="1" customWidth="1"/>
    <col min="28" max="16384" width="11.421875" style="124" customWidth="1"/>
  </cols>
  <sheetData>
    <row r="1" spans="1:24" ht="48.75" customHeight="1">
      <c r="A1" s="139" t="s">
        <v>257</v>
      </c>
      <c r="B1" s="140"/>
      <c r="C1" s="140"/>
      <c r="D1" s="141"/>
      <c r="E1" s="151" t="s">
        <v>256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3"/>
      <c r="V1" s="137"/>
      <c r="W1" s="137"/>
      <c r="X1" s="137"/>
    </row>
    <row r="2" spans="1:24" ht="37.5" customHeight="1">
      <c r="A2" s="142"/>
      <c r="B2" s="143"/>
      <c r="C2" s="143"/>
      <c r="D2" s="144"/>
      <c r="E2" s="154" t="s">
        <v>24</v>
      </c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6"/>
      <c r="V2" s="137"/>
      <c r="W2" s="137"/>
      <c r="X2" s="137"/>
    </row>
    <row r="3" spans="1:24" ht="37.5" customHeight="1">
      <c r="A3" s="145"/>
      <c r="B3" s="146"/>
      <c r="C3" s="146"/>
      <c r="D3" s="147"/>
      <c r="E3" s="157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9"/>
      <c r="V3" s="137"/>
      <c r="W3" s="137"/>
      <c r="X3" s="137"/>
    </row>
    <row r="4" spans="1:24" ht="30" customHeight="1">
      <c r="A4" s="148" t="s">
        <v>69</v>
      </c>
      <c r="B4" s="149"/>
      <c r="C4" s="149"/>
      <c r="D4" s="150"/>
      <c r="E4" s="148" t="s">
        <v>26</v>
      </c>
      <c r="F4" s="149"/>
      <c r="G4" s="149"/>
      <c r="H4" s="150"/>
      <c r="I4" s="148" t="s">
        <v>258</v>
      </c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50"/>
      <c r="V4" s="138" t="s">
        <v>25</v>
      </c>
      <c r="W4" s="138"/>
      <c r="X4" s="138"/>
    </row>
    <row r="5" spans="1:24" ht="23.25" customHeight="1">
      <c r="A5" s="161" t="s">
        <v>0</v>
      </c>
      <c r="B5" s="161"/>
      <c r="C5" s="161"/>
      <c r="D5" s="161"/>
      <c r="E5" s="161" t="s">
        <v>1</v>
      </c>
      <c r="F5" s="161"/>
      <c r="G5" s="161"/>
      <c r="H5" s="161"/>
      <c r="I5" s="161"/>
      <c r="J5" s="161"/>
      <c r="K5" s="161"/>
      <c r="L5" s="161"/>
      <c r="M5" s="161" t="s">
        <v>2</v>
      </c>
      <c r="N5" s="161"/>
      <c r="O5" s="161"/>
      <c r="P5" s="161"/>
      <c r="Q5" s="162" t="s">
        <v>3</v>
      </c>
      <c r="R5" s="163"/>
      <c r="S5" s="163"/>
      <c r="T5" s="163"/>
      <c r="U5" s="163"/>
      <c r="V5" s="163"/>
      <c r="W5" s="163"/>
      <c r="X5" s="164"/>
    </row>
    <row r="6" spans="1:24" ht="141.75" customHeight="1">
      <c r="A6" s="122" t="s">
        <v>4</v>
      </c>
      <c r="B6" s="122" t="s">
        <v>21</v>
      </c>
      <c r="C6" s="122" t="s">
        <v>4</v>
      </c>
      <c r="D6" s="122" t="s">
        <v>22</v>
      </c>
      <c r="E6" s="122" t="s">
        <v>23</v>
      </c>
      <c r="F6" s="122" t="s">
        <v>5</v>
      </c>
      <c r="G6" s="122" t="s">
        <v>6</v>
      </c>
      <c r="H6" s="122" t="s">
        <v>7</v>
      </c>
      <c r="I6" s="122" t="s">
        <v>8</v>
      </c>
      <c r="J6" s="122" t="s">
        <v>9</v>
      </c>
      <c r="K6" s="122" t="s">
        <v>10</v>
      </c>
      <c r="L6" s="122" t="s">
        <v>11</v>
      </c>
      <c r="M6" s="125" t="s">
        <v>12</v>
      </c>
      <c r="N6" s="10" t="s">
        <v>13</v>
      </c>
      <c r="O6" s="9" t="s">
        <v>14</v>
      </c>
      <c r="P6" s="11" t="s">
        <v>15</v>
      </c>
      <c r="Q6" s="74" t="s">
        <v>16</v>
      </c>
      <c r="R6" s="74" t="s">
        <v>17</v>
      </c>
      <c r="S6" s="75" t="s">
        <v>18</v>
      </c>
      <c r="T6" s="75" t="s">
        <v>124</v>
      </c>
      <c r="U6" s="122" t="s">
        <v>19</v>
      </c>
      <c r="V6" s="73" t="s">
        <v>20</v>
      </c>
      <c r="W6" s="76" t="s">
        <v>97</v>
      </c>
      <c r="X6" s="76" t="s">
        <v>98</v>
      </c>
    </row>
    <row r="7" spans="1:24" ht="165.75" customHeight="1">
      <c r="A7" s="15">
        <v>6</v>
      </c>
      <c r="B7" s="18" t="s">
        <v>125</v>
      </c>
      <c r="C7" s="15">
        <v>6.2</v>
      </c>
      <c r="D7" s="18" t="s">
        <v>139</v>
      </c>
      <c r="E7" s="16" t="s">
        <v>31</v>
      </c>
      <c r="F7" s="15" t="s">
        <v>33</v>
      </c>
      <c r="G7" s="15" t="s">
        <v>34</v>
      </c>
      <c r="H7" s="17" t="s">
        <v>72</v>
      </c>
      <c r="I7" s="16" t="s">
        <v>181</v>
      </c>
      <c r="J7" s="15" t="s">
        <v>121</v>
      </c>
      <c r="K7" s="15" t="s">
        <v>122</v>
      </c>
      <c r="L7" s="19">
        <v>0.9</v>
      </c>
      <c r="M7" s="20" t="s">
        <v>200</v>
      </c>
      <c r="N7" s="20" t="s">
        <v>201</v>
      </c>
      <c r="O7" s="20" t="s">
        <v>202</v>
      </c>
      <c r="P7" s="20" t="s">
        <v>203</v>
      </c>
      <c r="Q7" s="81"/>
      <c r="R7" s="81"/>
      <c r="S7" s="19" t="e">
        <f>Q7/R7</f>
        <v>#DIV/0!</v>
      </c>
      <c r="T7" s="19" t="e">
        <f>S7/L7</f>
        <v>#DIV/0!</v>
      </c>
      <c r="U7" s="115" t="e">
        <f>IF(S7&gt;=85%,$P$6,IF(S7&gt;=60%,$O$6,IF(S7&gt;=40%,$N$6,IF(S7&lt;40%,$M$6,"ojo"))))</f>
        <v>#DIV/0!</v>
      </c>
      <c r="V7" s="81"/>
      <c r="W7" s="81"/>
      <c r="X7" s="81"/>
    </row>
    <row r="8" spans="1:24" ht="141.75" customHeight="1">
      <c r="A8" s="15">
        <v>3</v>
      </c>
      <c r="B8" s="18" t="s">
        <v>126</v>
      </c>
      <c r="C8" s="15">
        <v>3.8</v>
      </c>
      <c r="D8" s="18" t="s">
        <v>146</v>
      </c>
      <c r="E8" s="16" t="s">
        <v>31</v>
      </c>
      <c r="F8" s="15" t="s">
        <v>32</v>
      </c>
      <c r="G8" s="15" t="s">
        <v>163</v>
      </c>
      <c r="H8" s="17" t="s">
        <v>162</v>
      </c>
      <c r="I8" s="16" t="s">
        <v>164</v>
      </c>
      <c r="J8" s="15" t="s">
        <v>121</v>
      </c>
      <c r="K8" s="15" t="s">
        <v>122</v>
      </c>
      <c r="L8" s="19">
        <v>1</v>
      </c>
      <c r="M8" s="20" t="s">
        <v>27</v>
      </c>
      <c r="N8" s="20" t="s">
        <v>28</v>
      </c>
      <c r="O8" s="20" t="s">
        <v>29</v>
      </c>
      <c r="P8" s="20" t="s">
        <v>30</v>
      </c>
      <c r="Q8" s="81"/>
      <c r="R8" s="81"/>
      <c r="S8" s="19" t="e">
        <f>Q8/R8</f>
        <v>#DIV/0!</v>
      </c>
      <c r="T8" s="19" t="e">
        <f aca="true" t="shared" si="0" ref="T8:T14">(S8/L8)</f>
        <v>#DIV/0!</v>
      </c>
      <c r="U8" s="115" t="e">
        <f>IF(S8&gt;=95%,$P$6,IF(S8&gt;=70%,$O$6,IF(S8&gt;=50%,$N$6,IF(S8&lt;50%,$M$6,"ojo"))))</f>
        <v>#DIV/0!</v>
      </c>
      <c r="V8" s="100"/>
      <c r="W8" s="81"/>
      <c r="X8" s="81"/>
    </row>
    <row r="9" spans="1:24" ht="141.75" customHeight="1">
      <c r="A9" s="15">
        <v>5</v>
      </c>
      <c r="B9" s="18" t="s">
        <v>196</v>
      </c>
      <c r="C9" s="15">
        <v>5.2</v>
      </c>
      <c r="D9" s="18" t="s">
        <v>133</v>
      </c>
      <c r="E9" s="16" t="s">
        <v>31</v>
      </c>
      <c r="F9" s="15" t="s">
        <v>38</v>
      </c>
      <c r="G9" s="15" t="s">
        <v>194</v>
      </c>
      <c r="H9" s="17" t="s">
        <v>193</v>
      </c>
      <c r="I9" s="16" t="s">
        <v>195</v>
      </c>
      <c r="J9" s="15">
        <v>2</v>
      </c>
      <c r="K9" s="15" t="s">
        <v>122</v>
      </c>
      <c r="L9" s="19">
        <v>1</v>
      </c>
      <c r="M9" s="20" t="s">
        <v>27</v>
      </c>
      <c r="N9" s="20" t="s">
        <v>28</v>
      </c>
      <c r="O9" s="20" t="s">
        <v>29</v>
      </c>
      <c r="P9" s="20" t="s">
        <v>30</v>
      </c>
      <c r="Q9" s="81"/>
      <c r="R9" s="81"/>
      <c r="S9" s="19" t="e">
        <f>Q9/R9</f>
        <v>#DIV/0!</v>
      </c>
      <c r="T9" s="19" t="e">
        <f t="shared" si="0"/>
        <v>#DIV/0!</v>
      </c>
      <c r="U9" s="115" t="e">
        <f>IF(S9&gt;=95%,$P$6,IF(S9&gt;=70%,$O$6,IF(S9&gt;=50%,$N$6,IF(S9&lt;50%,$M$6,"ojo"))))</f>
        <v>#DIV/0!</v>
      </c>
      <c r="V9" s="100"/>
      <c r="W9" s="81"/>
      <c r="X9" s="81"/>
    </row>
    <row r="10" spans="1:24" ht="135" customHeight="1">
      <c r="A10" s="21">
        <v>4</v>
      </c>
      <c r="B10" s="23" t="s">
        <v>154</v>
      </c>
      <c r="C10" s="21">
        <v>4.4</v>
      </c>
      <c r="D10" s="23" t="s">
        <v>218</v>
      </c>
      <c r="E10" s="21" t="s">
        <v>99</v>
      </c>
      <c r="F10" s="22" t="s">
        <v>33</v>
      </c>
      <c r="G10" s="22" t="s">
        <v>140</v>
      </c>
      <c r="H10" s="24" t="s">
        <v>220</v>
      </c>
      <c r="I10" s="21" t="s">
        <v>222</v>
      </c>
      <c r="J10" s="22" t="s">
        <v>121</v>
      </c>
      <c r="K10" s="22" t="s">
        <v>123</v>
      </c>
      <c r="L10" s="121">
        <v>0.8</v>
      </c>
      <c r="M10" s="22" t="s">
        <v>224</v>
      </c>
      <c r="N10" s="21" t="s">
        <v>225</v>
      </c>
      <c r="O10" s="22" t="s">
        <v>226</v>
      </c>
      <c r="P10" s="21" t="s">
        <v>227</v>
      </c>
      <c r="Q10" s="82"/>
      <c r="R10" s="83"/>
      <c r="S10" s="116" t="e">
        <f>Q10/R10</f>
        <v>#DIV/0!</v>
      </c>
      <c r="T10" s="116" t="e">
        <f t="shared" si="0"/>
        <v>#DIV/0!</v>
      </c>
      <c r="U10" s="115" t="e">
        <f>IF(S10&gt;=75%,$P$6,IF(S10&gt;=50%,$O$6,IF(S10&gt;=30%,$N$6,IF(S10&lt;30%,$M$6,"ojo"))))</f>
        <v>#DIV/0!</v>
      </c>
      <c r="V10" s="101"/>
      <c r="W10" s="84"/>
      <c r="X10" s="84"/>
    </row>
    <row r="11" spans="1:24" ht="134.25" customHeight="1">
      <c r="A11" s="21">
        <v>4</v>
      </c>
      <c r="B11" s="23" t="s">
        <v>154</v>
      </c>
      <c r="C11" s="21">
        <v>4.4</v>
      </c>
      <c r="D11" s="23" t="s">
        <v>218</v>
      </c>
      <c r="E11" s="21" t="s">
        <v>99</v>
      </c>
      <c r="F11" s="22" t="s">
        <v>33</v>
      </c>
      <c r="G11" s="22" t="s">
        <v>219</v>
      </c>
      <c r="H11" s="24" t="s">
        <v>221</v>
      </c>
      <c r="I11" s="21" t="s">
        <v>223</v>
      </c>
      <c r="J11" s="22" t="s">
        <v>121</v>
      </c>
      <c r="K11" s="22" t="s">
        <v>123</v>
      </c>
      <c r="L11" s="121">
        <v>0.8</v>
      </c>
      <c r="M11" s="22" t="s">
        <v>224</v>
      </c>
      <c r="N11" s="21" t="s">
        <v>225</v>
      </c>
      <c r="O11" s="22" t="s">
        <v>226</v>
      </c>
      <c r="P11" s="21" t="s">
        <v>227</v>
      </c>
      <c r="Q11" s="82"/>
      <c r="R11" s="83"/>
      <c r="S11" s="116" t="e">
        <f>Q11/R11</f>
        <v>#DIV/0!</v>
      </c>
      <c r="T11" s="116" t="e">
        <f t="shared" si="0"/>
        <v>#DIV/0!</v>
      </c>
      <c r="U11" s="115" t="e">
        <f>IF(S11&gt;=75%,$P$6,IF(S11&gt;=50%,$O$6,IF(S11&gt;=30%,$N$6,IF(S11&lt;30%,$M$6,"ojo"))))</f>
        <v>#DIV/0!</v>
      </c>
      <c r="V11" s="101"/>
      <c r="W11" s="84"/>
      <c r="X11" s="84"/>
    </row>
    <row r="12" spans="1:24" ht="112.5" customHeight="1">
      <c r="A12" s="25">
        <v>2</v>
      </c>
      <c r="B12" s="27" t="s">
        <v>141</v>
      </c>
      <c r="C12" s="25">
        <v>2.1</v>
      </c>
      <c r="D12" s="27" t="s">
        <v>142</v>
      </c>
      <c r="E12" s="26" t="s">
        <v>37</v>
      </c>
      <c r="F12" s="28" t="s">
        <v>32</v>
      </c>
      <c r="G12" s="28" t="s">
        <v>39</v>
      </c>
      <c r="H12" s="29" t="s">
        <v>127</v>
      </c>
      <c r="I12" s="26" t="s">
        <v>161</v>
      </c>
      <c r="J12" s="26" t="s">
        <v>121</v>
      </c>
      <c r="K12" s="25" t="s">
        <v>123</v>
      </c>
      <c r="L12" s="28" t="s">
        <v>35</v>
      </c>
      <c r="M12" s="25" t="s">
        <v>206</v>
      </c>
      <c r="N12" s="25" t="s">
        <v>205</v>
      </c>
      <c r="O12" s="25" t="s">
        <v>204</v>
      </c>
      <c r="P12" s="25" t="s">
        <v>192</v>
      </c>
      <c r="Q12" s="85"/>
      <c r="R12" s="85"/>
      <c r="S12" s="117" t="e">
        <f aca="true" t="shared" si="1" ref="S12:S18">Q12/R12</f>
        <v>#DIV/0!</v>
      </c>
      <c r="T12" s="117" t="e">
        <f t="shared" si="0"/>
        <v>#DIV/0!</v>
      </c>
      <c r="U12" s="115" t="e">
        <f>IF(S12&gt;=90%,$P$6,IF(S12&gt;=65%,$O$6,IF(S12&gt;=45%,$N$6,IF(S12&lt;45%,$M$6,"ojo"))))</f>
        <v>#DIV/0!</v>
      </c>
      <c r="V12" s="102"/>
      <c r="W12" s="85"/>
      <c r="X12" s="85"/>
    </row>
    <row r="13" spans="1:24" ht="163.5" customHeight="1">
      <c r="A13" s="30">
        <v>1</v>
      </c>
      <c r="B13" s="34" t="s">
        <v>143</v>
      </c>
      <c r="C13" s="35">
        <v>1.2</v>
      </c>
      <c r="D13" s="34" t="s">
        <v>128</v>
      </c>
      <c r="E13" s="33" t="s">
        <v>40</v>
      </c>
      <c r="F13" s="30" t="s">
        <v>32</v>
      </c>
      <c r="G13" s="30" t="s">
        <v>41</v>
      </c>
      <c r="H13" s="32" t="s">
        <v>70</v>
      </c>
      <c r="I13" s="30" t="s">
        <v>182</v>
      </c>
      <c r="J13" s="31" t="s">
        <v>121</v>
      </c>
      <c r="K13" s="30" t="s">
        <v>123</v>
      </c>
      <c r="L13" s="36">
        <v>0.95</v>
      </c>
      <c r="M13" s="30" t="s">
        <v>206</v>
      </c>
      <c r="N13" s="30" t="s">
        <v>205</v>
      </c>
      <c r="O13" s="30" t="s">
        <v>204</v>
      </c>
      <c r="P13" s="30" t="s">
        <v>192</v>
      </c>
      <c r="Q13" s="86"/>
      <c r="R13" s="86"/>
      <c r="S13" s="36" t="e">
        <f t="shared" si="1"/>
        <v>#DIV/0!</v>
      </c>
      <c r="T13" s="31" t="e">
        <f t="shared" si="0"/>
        <v>#DIV/0!</v>
      </c>
      <c r="U13" s="115" t="e">
        <f>IF(S13&gt;=90%,$P$6,IF(S13&gt;=65%,$O$6,IF(S13&gt;=45%,$N$6,IF(S13&lt;45%,$M$6,"ojo"))))</f>
        <v>#DIV/0!</v>
      </c>
      <c r="V13" s="103"/>
      <c r="W13" s="88"/>
      <c r="X13" s="87"/>
    </row>
    <row r="14" spans="1:24" ht="111.75" customHeight="1">
      <c r="A14" s="37">
        <v>5</v>
      </c>
      <c r="B14" s="41" t="s">
        <v>130</v>
      </c>
      <c r="C14" s="38">
        <v>5.3</v>
      </c>
      <c r="D14" s="40" t="s">
        <v>129</v>
      </c>
      <c r="E14" s="38" t="s">
        <v>42</v>
      </c>
      <c r="F14" s="37" t="s">
        <v>32</v>
      </c>
      <c r="G14" s="38" t="s">
        <v>43</v>
      </c>
      <c r="H14" s="39" t="s">
        <v>44</v>
      </c>
      <c r="I14" s="38" t="s">
        <v>170</v>
      </c>
      <c r="J14" s="38" t="s">
        <v>121</v>
      </c>
      <c r="K14" s="38" t="s">
        <v>122</v>
      </c>
      <c r="L14" s="42">
        <v>0.95</v>
      </c>
      <c r="M14" s="126" t="s">
        <v>206</v>
      </c>
      <c r="N14" s="38" t="s">
        <v>205</v>
      </c>
      <c r="O14" s="77" t="s">
        <v>204</v>
      </c>
      <c r="P14" s="78" t="s">
        <v>192</v>
      </c>
      <c r="Q14" s="89"/>
      <c r="R14" s="89"/>
      <c r="S14" s="42" t="e">
        <f t="shared" si="1"/>
        <v>#DIV/0!</v>
      </c>
      <c r="T14" s="42" t="e">
        <f t="shared" si="0"/>
        <v>#DIV/0!</v>
      </c>
      <c r="U14" s="115" t="e">
        <f aca="true" t="shared" si="2" ref="U14:U30">IF(S14&gt;=95%,$P$6,IF(S14&gt;=70%,$O$6,IF(S14&gt;=50%,$N$6,IF(S14&lt;50%,$M$6,"ojo"))))</f>
        <v>#DIV/0!</v>
      </c>
      <c r="V14" s="127"/>
      <c r="W14" s="89"/>
      <c r="X14" s="90"/>
    </row>
    <row r="15" spans="1:24" ht="409.5" customHeight="1">
      <c r="A15" s="43">
        <v>5</v>
      </c>
      <c r="B15" s="45" t="s">
        <v>130</v>
      </c>
      <c r="C15" s="43">
        <v>5.5</v>
      </c>
      <c r="D15" s="45" t="s">
        <v>144</v>
      </c>
      <c r="E15" s="43" t="s">
        <v>45</v>
      </c>
      <c r="F15" s="44" t="s">
        <v>38</v>
      </c>
      <c r="G15" s="43" t="s">
        <v>46</v>
      </c>
      <c r="H15" s="47" t="s">
        <v>105</v>
      </c>
      <c r="I15" s="43" t="s">
        <v>183</v>
      </c>
      <c r="J15" s="43" t="s">
        <v>121</v>
      </c>
      <c r="K15" s="43" t="s">
        <v>122</v>
      </c>
      <c r="L15" s="46">
        <v>1</v>
      </c>
      <c r="M15" s="44" t="s">
        <v>27</v>
      </c>
      <c r="N15" s="43" t="s">
        <v>28</v>
      </c>
      <c r="O15" s="79" t="s">
        <v>29</v>
      </c>
      <c r="P15" s="80" t="s">
        <v>30</v>
      </c>
      <c r="Q15" s="91"/>
      <c r="R15" s="91"/>
      <c r="S15" s="46" t="e">
        <f t="shared" si="1"/>
        <v>#DIV/0!</v>
      </c>
      <c r="T15" s="46" t="e">
        <f>S15/L15</f>
        <v>#DIV/0!</v>
      </c>
      <c r="U15" s="115" t="e">
        <f t="shared" si="2"/>
        <v>#DIV/0!</v>
      </c>
      <c r="V15" s="128"/>
      <c r="W15" s="91"/>
      <c r="X15" s="91"/>
    </row>
    <row r="16" spans="1:24" ht="123.75" customHeight="1">
      <c r="A16" s="43">
        <v>3</v>
      </c>
      <c r="B16" s="45" t="s">
        <v>126</v>
      </c>
      <c r="C16" s="43">
        <v>3.7</v>
      </c>
      <c r="D16" s="45" t="s">
        <v>131</v>
      </c>
      <c r="E16" s="43" t="s">
        <v>45</v>
      </c>
      <c r="F16" s="44" t="s">
        <v>103</v>
      </c>
      <c r="G16" s="43" t="s">
        <v>47</v>
      </c>
      <c r="H16" s="47" t="s">
        <v>102</v>
      </c>
      <c r="I16" s="43" t="s">
        <v>184</v>
      </c>
      <c r="J16" s="43" t="s">
        <v>121</v>
      </c>
      <c r="K16" s="43" t="s">
        <v>123</v>
      </c>
      <c r="L16" s="46">
        <v>1</v>
      </c>
      <c r="M16" s="44" t="s">
        <v>27</v>
      </c>
      <c r="N16" s="43" t="s">
        <v>28</v>
      </c>
      <c r="O16" s="79" t="s">
        <v>29</v>
      </c>
      <c r="P16" s="80" t="s">
        <v>30</v>
      </c>
      <c r="Q16" s="91"/>
      <c r="R16" s="91"/>
      <c r="S16" s="46" t="e">
        <f t="shared" si="1"/>
        <v>#DIV/0!</v>
      </c>
      <c r="T16" s="46" t="e">
        <f aca="true" t="shared" si="3" ref="T16:T30">(S16/L16)</f>
        <v>#DIV/0!</v>
      </c>
      <c r="U16" s="115" t="e">
        <f t="shared" si="2"/>
        <v>#DIV/0!</v>
      </c>
      <c r="V16" s="128"/>
      <c r="W16" s="91"/>
      <c r="X16" s="91"/>
    </row>
    <row r="17" spans="1:24" ht="117.75" customHeight="1">
      <c r="A17" s="43">
        <v>3</v>
      </c>
      <c r="B17" s="45" t="s">
        <v>126</v>
      </c>
      <c r="C17" s="43">
        <v>3.11</v>
      </c>
      <c r="D17" s="45" t="s">
        <v>145</v>
      </c>
      <c r="E17" s="43" t="s">
        <v>45</v>
      </c>
      <c r="F17" s="44" t="s">
        <v>32</v>
      </c>
      <c r="G17" s="43" t="s">
        <v>48</v>
      </c>
      <c r="H17" s="47" t="s">
        <v>104</v>
      </c>
      <c r="I17" s="43" t="s">
        <v>185</v>
      </c>
      <c r="J17" s="43" t="s">
        <v>121</v>
      </c>
      <c r="K17" s="43" t="s">
        <v>123</v>
      </c>
      <c r="L17" s="46">
        <v>1</v>
      </c>
      <c r="M17" s="44" t="s">
        <v>27</v>
      </c>
      <c r="N17" s="43" t="s">
        <v>28</v>
      </c>
      <c r="O17" s="79" t="s">
        <v>29</v>
      </c>
      <c r="P17" s="80" t="s">
        <v>30</v>
      </c>
      <c r="Q17" s="91"/>
      <c r="R17" s="91"/>
      <c r="S17" s="46" t="e">
        <f t="shared" si="1"/>
        <v>#DIV/0!</v>
      </c>
      <c r="T17" s="46" t="e">
        <f t="shared" si="3"/>
        <v>#DIV/0!</v>
      </c>
      <c r="U17" s="115" t="e">
        <f t="shared" si="2"/>
        <v>#DIV/0!</v>
      </c>
      <c r="V17" s="128"/>
      <c r="W17" s="91"/>
      <c r="X17" s="91"/>
    </row>
    <row r="18" spans="1:24" ht="123.75" customHeight="1">
      <c r="A18" s="43">
        <v>3</v>
      </c>
      <c r="B18" s="45" t="s">
        <v>126</v>
      </c>
      <c r="C18" s="43">
        <v>3.8</v>
      </c>
      <c r="D18" s="45" t="s">
        <v>147</v>
      </c>
      <c r="E18" s="43" t="s">
        <v>45</v>
      </c>
      <c r="F18" s="44" t="s">
        <v>103</v>
      </c>
      <c r="G18" s="43" t="s">
        <v>109</v>
      </c>
      <c r="H18" s="47" t="s">
        <v>116</v>
      </c>
      <c r="I18" s="43" t="s">
        <v>186</v>
      </c>
      <c r="J18" s="43" t="s">
        <v>121</v>
      </c>
      <c r="K18" s="43" t="s">
        <v>123</v>
      </c>
      <c r="L18" s="46">
        <v>1</v>
      </c>
      <c r="M18" s="44" t="s">
        <v>27</v>
      </c>
      <c r="N18" s="43" t="s">
        <v>28</v>
      </c>
      <c r="O18" s="79" t="s">
        <v>29</v>
      </c>
      <c r="P18" s="80" t="s">
        <v>30</v>
      </c>
      <c r="Q18" s="91"/>
      <c r="R18" s="91"/>
      <c r="S18" s="46" t="e">
        <f t="shared" si="1"/>
        <v>#DIV/0!</v>
      </c>
      <c r="T18" s="46" t="e">
        <f t="shared" si="3"/>
        <v>#DIV/0!</v>
      </c>
      <c r="U18" s="115" t="e">
        <f t="shared" si="2"/>
        <v>#DIV/0!</v>
      </c>
      <c r="V18" s="128"/>
      <c r="W18" s="91"/>
      <c r="X18" s="91"/>
    </row>
    <row r="19" spans="1:24" ht="168" customHeight="1">
      <c r="A19" s="48">
        <v>3</v>
      </c>
      <c r="B19" s="112" t="s">
        <v>171</v>
      </c>
      <c r="C19" s="49" t="s">
        <v>172</v>
      </c>
      <c r="D19" s="112" t="s">
        <v>173</v>
      </c>
      <c r="E19" s="48" t="s">
        <v>49</v>
      </c>
      <c r="F19" s="48" t="s">
        <v>33</v>
      </c>
      <c r="G19" s="49" t="s">
        <v>153</v>
      </c>
      <c r="H19" s="113" t="s">
        <v>174</v>
      </c>
      <c r="I19" s="48" t="s">
        <v>187</v>
      </c>
      <c r="J19" s="48" t="s">
        <v>121</v>
      </c>
      <c r="K19" s="49" t="s">
        <v>123</v>
      </c>
      <c r="L19" s="114">
        <v>0.91</v>
      </c>
      <c r="M19" s="48" t="s">
        <v>200</v>
      </c>
      <c r="N19" s="48" t="s">
        <v>201</v>
      </c>
      <c r="O19" s="49" t="s">
        <v>202</v>
      </c>
      <c r="P19" s="48" t="s">
        <v>203</v>
      </c>
      <c r="Q19" s="92"/>
      <c r="R19" s="92"/>
      <c r="S19" s="118" t="e">
        <f aca="true" t="shared" si="4" ref="S19:S44">Q19/R19</f>
        <v>#DIV/0!</v>
      </c>
      <c r="T19" s="118" t="e">
        <f t="shared" si="3"/>
        <v>#DIV/0!</v>
      </c>
      <c r="U19" s="115" t="e">
        <f>IF(S19&gt;=85%,$P$6,IF(S19&gt;=60%,$O$6,IF(S19&gt;=40%,$N$6,IF(S19&lt;40%,$M$6,"ojo"))))</f>
        <v>#DIV/0!</v>
      </c>
      <c r="V19" s="104"/>
      <c r="W19" s="92"/>
      <c r="X19" s="92"/>
    </row>
    <row r="20" spans="1:24" ht="117.75" customHeight="1">
      <c r="A20" s="48">
        <v>3</v>
      </c>
      <c r="B20" s="112" t="s">
        <v>171</v>
      </c>
      <c r="C20" s="49" t="s">
        <v>172</v>
      </c>
      <c r="D20" s="112" t="s">
        <v>131</v>
      </c>
      <c r="E20" s="48" t="s">
        <v>49</v>
      </c>
      <c r="F20" s="48" t="s">
        <v>38</v>
      </c>
      <c r="G20" s="49" t="s">
        <v>175</v>
      </c>
      <c r="H20" s="113" t="s">
        <v>176</v>
      </c>
      <c r="I20" s="48" t="s">
        <v>207</v>
      </c>
      <c r="J20" s="48" t="s">
        <v>132</v>
      </c>
      <c r="K20" s="49" t="s">
        <v>123</v>
      </c>
      <c r="L20" s="114">
        <v>0.9</v>
      </c>
      <c r="M20" s="48" t="s">
        <v>200</v>
      </c>
      <c r="N20" s="48" t="s">
        <v>201</v>
      </c>
      <c r="O20" s="49" t="s">
        <v>202</v>
      </c>
      <c r="P20" s="48" t="s">
        <v>203</v>
      </c>
      <c r="Q20" s="92"/>
      <c r="R20" s="92"/>
      <c r="S20" s="118" t="e">
        <f t="shared" si="4"/>
        <v>#DIV/0!</v>
      </c>
      <c r="T20" s="118" t="e">
        <f t="shared" si="3"/>
        <v>#DIV/0!</v>
      </c>
      <c r="U20" s="115" t="e">
        <f>IF(S20&gt;=85%,$P$6,IF(S20&gt;=60%,$O$6,IF(S20&gt;=40%,$N$6,IF(S20&lt;40%,$M$6,"ojo"))))</f>
        <v>#DIV/0!</v>
      </c>
      <c r="V20" s="92"/>
      <c r="W20" s="92"/>
      <c r="X20" s="92"/>
    </row>
    <row r="21" spans="1:24" ht="137.25" customHeight="1">
      <c r="A21" s="48">
        <v>3</v>
      </c>
      <c r="B21" s="112" t="s">
        <v>126</v>
      </c>
      <c r="C21" s="49" t="s">
        <v>177</v>
      </c>
      <c r="D21" s="112" t="s">
        <v>131</v>
      </c>
      <c r="E21" s="48" t="s">
        <v>49</v>
      </c>
      <c r="F21" s="48" t="s">
        <v>38</v>
      </c>
      <c r="G21" s="49" t="s">
        <v>178</v>
      </c>
      <c r="H21" s="113" t="s">
        <v>179</v>
      </c>
      <c r="I21" s="48" t="s">
        <v>180</v>
      </c>
      <c r="J21" s="48" t="s">
        <v>121</v>
      </c>
      <c r="K21" s="49" t="s">
        <v>122</v>
      </c>
      <c r="L21" s="114">
        <v>1</v>
      </c>
      <c r="M21" s="48" t="s">
        <v>27</v>
      </c>
      <c r="N21" s="48" t="s">
        <v>28</v>
      </c>
      <c r="O21" s="49" t="s">
        <v>29</v>
      </c>
      <c r="P21" s="48" t="s">
        <v>30</v>
      </c>
      <c r="Q21" s="92"/>
      <c r="R21" s="92"/>
      <c r="S21" s="118" t="e">
        <f t="shared" si="4"/>
        <v>#DIV/0!</v>
      </c>
      <c r="T21" s="118" t="e">
        <f t="shared" si="3"/>
        <v>#DIV/0!</v>
      </c>
      <c r="U21" s="115" t="e">
        <f t="shared" si="2"/>
        <v>#DIV/0!</v>
      </c>
      <c r="V21" s="104"/>
      <c r="W21" s="92"/>
      <c r="X21" s="92"/>
    </row>
    <row r="22" spans="1:24" ht="106.5" customHeight="1">
      <c r="A22" s="50">
        <v>5</v>
      </c>
      <c r="B22" s="51" t="s">
        <v>148</v>
      </c>
      <c r="C22" s="50">
        <v>5.2</v>
      </c>
      <c r="D22" s="51" t="s">
        <v>133</v>
      </c>
      <c r="E22" s="50" t="s">
        <v>111</v>
      </c>
      <c r="F22" s="50" t="s">
        <v>32</v>
      </c>
      <c r="G22" s="50" t="s">
        <v>50</v>
      </c>
      <c r="H22" s="53" t="s">
        <v>67</v>
      </c>
      <c r="I22" s="50" t="s">
        <v>134</v>
      </c>
      <c r="J22" s="50" t="s">
        <v>121</v>
      </c>
      <c r="K22" s="50" t="s">
        <v>122</v>
      </c>
      <c r="L22" s="52">
        <v>0.95</v>
      </c>
      <c r="M22" s="50" t="s">
        <v>206</v>
      </c>
      <c r="N22" s="50" t="s">
        <v>205</v>
      </c>
      <c r="O22" s="50" t="s">
        <v>204</v>
      </c>
      <c r="P22" s="50" t="s">
        <v>192</v>
      </c>
      <c r="Q22" s="93"/>
      <c r="R22" s="93"/>
      <c r="S22" s="52" t="e">
        <f>Q22/R22</f>
        <v>#DIV/0!</v>
      </c>
      <c r="T22" s="119" t="e">
        <f>S22/L22</f>
        <v>#DIV/0!</v>
      </c>
      <c r="U22" s="115" t="e">
        <f>IF(S22&gt;=90%,$P$6,IF(S22&gt;=65%,$O$6,IF(S22&gt;=45%,$N$6,IF(S22&lt;45%,$M$6,"ojo"))))</f>
        <v>#DIV/0!</v>
      </c>
      <c r="V22" s="105"/>
      <c r="W22" s="93"/>
      <c r="X22" s="93"/>
    </row>
    <row r="23" spans="1:24" ht="102.75" customHeight="1">
      <c r="A23" s="50">
        <v>5</v>
      </c>
      <c r="B23" s="51" t="s">
        <v>130</v>
      </c>
      <c r="C23" s="50">
        <v>5.2</v>
      </c>
      <c r="D23" s="51" t="s">
        <v>133</v>
      </c>
      <c r="E23" s="50" t="s">
        <v>111</v>
      </c>
      <c r="F23" s="50" t="s">
        <v>32</v>
      </c>
      <c r="G23" s="50" t="s">
        <v>51</v>
      </c>
      <c r="H23" s="53" t="s">
        <v>68</v>
      </c>
      <c r="I23" s="50" t="s">
        <v>135</v>
      </c>
      <c r="J23" s="50" t="s">
        <v>121</v>
      </c>
      <c r="K23" s="50" t="s">
        <v>122</v>
      </c>
      <c r="L23" s="52">
        <v>0.95</v>
      </c>
      <c r="M23" s="50" t="s">
        <v>206</v>
      </c>
      <c r="N23" s="50" t="s">
        <v>205</v>
      </c>
      <c r="O23" s="50" t="s">
        <v>204</v>
      </c>
      <c r="P23" s="50" t="s">
        <v>192</v>
      </c>
      <c r="Q23" s="93"/>
      <c r="R23" s="93"/>
      <c r="S23" s="52" t="e">
        <f>Q23/R23</f>
        <v>#DIV/0!</v>
      </c>
      <c r="T23" s="119" t="e">
        <f>S23/L23</f>
        <v>#DIV/0!</v>
      </c>
      <c r="U23" s="115" t="e">
        <f>IF(S23&gt;=90%,$P$6,IF(S23&gt;=65%,$O$6,IF(S23&gt;=45%,$N$6,IF(S23&lt;45%,$M$6,"ojo"))))</f>
        <v>#DIV/0!</v>
      </c>
      <c r="V23" s="105"/>
      <c r="W23" s="93"/>
      <c r="X23" s="93"/>
    </row>
    <row r="24" spans="1:24" ht="171" customHeight="1">
      <c r="A24" s="50">
        <v>5</v>
      </c>
      <c r="B24" s="51" t="s">
        <v>130</v>
      </c>
      <c r="C24" s="50">
        <v>5.1</v>
      </c>
      <c r="D24" s="51" t="s">
        <v>149</v>
      </c>
      <c r="E24" s="50" t="s">
        <v>110</v>
      </c>
      <c r="F24" s="50" t="s">
        <v>168</v>
      </c>
      <c r="G24" s="50" t="s">
        <v>52</v>
      </c>
      <c r="H24" s="53" t="s">
        <v>112</v>
      </c>
      <c r="I24" s="50" t="s">
        <v>136</v>
      </c>
      <c r="J24" s="50" t="s">
        <v>121</v>
      </c>
      <c r="K24" s="50" t="s">
        <v>123</v>
      </c>
      <c r="L24" s="52">
        <v>0.95</v>
      </c>
      <c r="M24" s="50" t="s">
        <v>206</v>
      </c>
      <c r="N24" s="50" t="s">
        <v>205</v>
      </c>
      <c r="O24" s="50" t="s">
        <v>204</v>
      </c>
      <c r="P24" s="50" t="s">
        <v>192</v>
      </c>
      <c r="Q24" s="93"/>
      <c r="R24" s="93"/>
      <c r="S24" s="52" t="e">
        <f t="shared" si="4"/>
        <v>#DIV/0!</v>
      </c>
      <c r="T24" s="52" t="e">
        <f t="shared" si="3"/>
        <v>#DIV/0!</v>
      </c>
      <c r="U24" s="115" t="e">
        <f>IF(S24&gt;=90%,$P$6,IF(S24&gt;=65%,$O$6,IF(S24&gt;=45%,$N$6,IF(S24&lt;45%,$M$6,"ojo"))))</f>
        <v>#DIV/0!</v>
      </c>
      <c r="V24" s="105"/>
      <c r="W24" s="93"/>
      <c r="X24" s="93"/>
    </row>
    <row r="25" spans="1:24" ht="103.5" customHeight="1">
      <c r="A25" s="50">
        <v>5</v>
      </c>
      <c r="B25" s="51" t="s">
        <v>130</v>
      </c>
      <c r="C25" s="50">
        <v>5.1</v>
      </c>
      <c r="D25" s="51" t="s">
        <v>149</v>
      </c>
      <c r="E25" s="50" t="s">
        <v>110</v>
      </c>
      <c r="F25" s="50" t="s">
        <v>168</v>
      </c>
      <c r="G25" s="50" t="s">
        <v>53</v>
      </c>
      <c r="H25" s="53" t="s">
        <v>113</v>
      </c>
      <c r="I25" s="50" t="s">
        <v>137</v>
      </c>
      <c r="J25" s="50" t="s">
        <v>121</v>
      </c>
      <c r="K25" s="50" t="s">
        <v>123</v>
      </c>
      <c r="L25" s="52">
        <v>0.9</v>
      </c>
      <c r="M25" s="50" t="s">
        <v>200</v>
      </c>
      <c r="N25" s="50" t="s">
        <v>201</v>
      </c>
      <c r="O25" s="50" t="s">
        <v>202</v>
      </c>
      <c r="P25" s="50" t="s">
        <v>203</v>
      </c>
      <c r="Q25" s="93"/>
      <c r="R25" s="93"/>
      <c r="S25" s="52" t="e">
        <f t="shared" si="4"/>
        <v>#DIV/0!</v>
      </c>
      <c r="T25" s="52" t="e">
        <f t="shared" si="3"/>
        <v>#DIV/0!</v>
      </c>
      <c r="U25" s="115" t="e">
        <f>IF(S25&gt;=85%,$P$6,IF(S25&gt;=60%,$O$6,IF(S25&gt;=40%,$N$6,IF(S25&lt;40%,$M$6,"ojo"))))</f>
        <v>#DIV/0!</v>
      </c>
      <c r="V25" s="105"/>
      <c r="W25" s="93"/>
      <c r="X25" s="93"/>
    </row>
    <row r="26" spans="1:24" ht="106.5" customHeight="1">
      <c r="A26" s="50">
        <v>5</v>
      </c>
      <c r="B26" s="51" t="s">
        <v>130</v>
      </c>
      <c r="C26" s="50">
        <v>5.1</v>
      </c>
      <c r="D26" s="51" t="s">
        <v>149</v>
      </c>
      <c r="E26" s="50" t="s">
        <v>110</v>
      </c>
      <c r="F26" s="50" t="s">
        <v>168</v>
      </c>
      <c r="G26" s="50" t="s">
        <v>115</v>
      </c>
      <c r="H26" s="53" t="s">
        <v>114</v>
      </c>
      <c r="I26" s="50" t="s">
        <v>137</v>
      </c>
      <c r="J26" s="50" t="s">
        <v>121</v>
      </c>
      <c r="K26" s="50" t="s">
        <v>123</v>
      </c>
      <c r="L26" s="52">
        <v>0.95</v>
      </c>
      <c r="M26" s="50" t="s">
        <v>206</v>
      </c>
      <c r="N26" s="50" t="s">
        <v>205</v>
      </c>
      <c r="O26" s="50" t="s">
        <v>204</v>
      </c>
      <c r="P26" s="50" t="s">
        <v>192</v>
      </c>
      <c r="Q26" s="93"/>
      <c r="R26" s="93"/>
      <c r="S26" s="52" t="e">
        <f t="shared" si="4"/>
        <v>#DIV/0!</v>
      </c>
      <c r="T26" s="52" t="e">
        <f t="shared" si="3"/>
        <v>#DIV/0!</v>
      </c>
      <c r="U26" s="115" t="e">
        <f>IF(S26&gt;=90%,$P$6,IF(S26&gt;=65%,$O$6,IF(S26&gt;=45%,$N$6,IF(S26&lt;45%,$M$6,"ojo"))))</f>
        <v>#DIV/0!</v>
      </c>
      <c r="V26" s="105"/>
      <c r="W26" s="93"/>
      <c r="X26" s="93"/>
    </row>
    <row r="27" spans="1:24" ht="96.75" customHeight="1">
      <c r="A27" s="50">
        <v>3</v>
      </c>
      <c r="B27" s="51" t="s">
        <v>126</v>
      </c>
      <c r="C27" s="50">
        <v>3.8</v>
      </c>
      <c r="D27" s="51" t="s">
        <v>146</v>
      </c>
      <c r="E27" s="50" t="s">
        <v>117</v>
      </c>
      <c r="F27" s="50" t="s">
        <v>32</v>
      </c>
      <c r="G27" s="50" t="s">
        <v>118</v>
      </c>
      <c r="H27" s="53" t="s">
        <v>150</v>
      </c>
      <c r="I27" s="50" t="s">
        <v>119</v>
      </c>
      <c r="J27" s="50">
        <v>1</v>
      </c>
      <c r="K27" s="50" t="s">
        <v>123</v>
      </c>
      <c r="L27" s="52">
        <v>1</v>
      </c>
      <c r="M27" s="50" t="s">
        <v>27</v>
      </c>
      <c r="N27" s="50" t="s">
        <v>28</v>
      </c>
      <c r="O27" s="50" t="s">
        <v>29</v>
      </c>
      <c r="P27" s="50" t="s">
        <v>30</v>
      </c>
      <c r="Q27" s="93"/>
      <c r="R27" s="93"/>
      <c r="S27" s="52" t="e">
        <f t="shared" si="4"/>
        <v>#DIV/0!</v>
      </c>
      <c r="T27" s="52" t="e">
        <f t="shared" si="3"/>
        <v>#DIV/0!</v>
      </c>
      <c r="U27" s="115" t="e">
        <f t="shared" si="2"/>
        <v>#DIV/0!</v>
      </c>
      <c r="V27" s="105"/>
      <c r="W27" s="93"/>
      <c r="X27" s="93"/>
    </row>
    <row r="28" spans="1:24" ht="96.75" customHeight="1">
      <c r="A28" s="50">
        <v>5</v>
      </c>
      <c r="B28" s="51" t="s">
        <v>196</v>
      </c>
      <c r="C28" s="50">
        <v>5.2</v>
      </c>
      <c r="D28" s="51" t="s">
        <v>133</v>
      </c>
      <c r="E28" s="50" t="s">
        <v>237</v>
      </c>
      <c r="F28" s="50" t="s">
        <v>38</v>
      </c>
      <c r="G28" s="50" t="s">
        <v>234</v>
      </c>
      <c r="H28" s="53" t="s">
        <v>238</v>
      </c>
      <c r="I28" s="50" t="s">
        <v>239</v>
      </c>
      <c r="J28" s="50" t="s">
        <v>121</v>
      </c>
      <c r="K28" s="50" t="s">
        <v>122</v>
      </c>
      <c r="L28" s="52">
        <v>1</v>
      </c>
      <c r="M28" s="50" t="s">
        <v>27</v>
      </c>
      <c r="N28" s="50" t="s">
        <v>28</v>
      </c>
      <c r="O28" s="50" t="s">
        <v>29</v>
      </c>
      <c r="P28" s="50" t="s">
        <v>30</v>
      </c>
      <c r="Q28" s="93"/>
      <c r="R28" s="93"/>
      <c r="S28" s="52" t="e">
        <f t="shared" si="4"/>
        <v>#DIV/0!</v>
      </c>
      <c r="T28" s="52" t="e">
        <f t="shared" si="3"/>
        <v>#DIV/0!</v>
      </c>
      <c r="U28" s="115" t="e">
        <f t="shared" si="2"/>
        <v>#DIV/0!</v>
      </c>
      <c r="V28" s="105"/>
      <c r="W28" s="93"/>
      <c r="X28" s="93"/>
    </row>
    <row r="29" spans="1:24" ht="96.75" customHeight="1">
      <c r="A29" s="50">
        <v>5</v>
      </c>
      <c r="B29" s="51" t="s">
        <v>196</v>
      </c>
      <c r="C29" s="50">
        <v>5.2</v>
      </c>
      <c r="D29" s="51" t="s">
        <v>133</v>
      </c>
      <c r="E29" s="50" t="s">
        <v>237</v>
      </c>
      <c r="F29" s="50" t="s">
        <v>38</v>
      </c>
      <c r="G29" s="50" t="s">
        <v>235</v>
      </c>
      <c r="H29" s="53" t="s">
        <v>240</v>
      </c>
      <c r="I29" s="50" t="s">
        <v>241</v>
      </c>
      <c r="J29" s="50" t="s">
        <v>121</v>
      </c>
      <c r="K29" s="50" t="s">
        <v>122</v>
      </c>
      <c r="L29" s="52">
        <v>1</v>
      </c>
      <c r="M29" s="50" t="s">
        <v>27</v>
      </c>
      <c r="N29" s="50" t="s">
        <v>28</v>
      </c>
      <c r="O29" s="50" t="s">
        <v>29</v>
      </c>
      <c r="P29" s="50" t="s">
        <v>30</v>
      </c>
      <c r="Q29" s="93"/>
      <c r="R29" s="93"/>
      <c r="S29" s="52" t="e">
        <f t="shared" si="4"/>
        <v>#DIV/0!</v>
      </c>
      <c r="T29" s="52" t="e">
        <f t="shared" si="3"/>
        <v>#DIV/0!</v>
      </c>
      <c r="U29" s="115" t="e">
        <f t="shared" si="2"/>
        <v>#DIV/0!</v>
      </c>
      <c r="V29" s="105"/>
      <c r="W29" s="93"/>
      <c r="X29" s="93"/>
    </row>
    <row r="30" spans="1:24" ht="96.75" customHeight="1">
      <c r="A30" s="50">
        <v>5</v>
      </c>
      <c r="B30" s="51" t="s">
        <v>196</v>
      </c>
      <c r="C30" s="50">
        <v>5.2</v>
      </c>
      <c r="D30" s="51" t="s">
        <v>133</v>
      </c>
      <c r="E30" s="50" t="s">
        <v>237</v>
      </c>
      <c r="F30" s="50" t="s">
        <v>38</v>
      </c>
      <c r="G30" s="50" t="s">
        <v>236</v>
      </c>
      <c r="H30" s="53" t="s">
        <v>242</v>
      </c>
      <c r="I30" s="50" t="s">
        <v>243</v>
      </c>
      <c r="J30" s="50" t="s">
        <v>121</v>
      </c>
      <c r="K30" s="50" t="s">
        <v>122</v>
      </c>
      <c r="L30" s="52">
        <v>1</v>
      </c>
      <c r="M30" s="50" t="s">
        <v>27</v>
      </c>
      <c r="N30" s="50" t="s">
        <v>28</v>
      </c>
      <c r="O30" s="50" t="s">
        <v>29</v>
      </c>
      <c r="P30" s="50" t="s">
        <v>30</v>
      </c>
      <c r="Q30" s="93"/>
      <c r="R30" s="93"/>
      <c r="S30" s="52" t="e">
        <f t="shared" si="4"/>
        <v>#DIV/0!</v>
      </c>
      <c r="T30" s="52" t="e">
        <f t="shared" si="3"/>
        <v>#DIV/0!</v>
      </c>
      <c r="U30" s="115" t="e">
        <f t="shared" si="2"/>
        <v>#DIV/0!</v>
      </c>
      <c r="V30" s="105"/>
      <c r="W30" s="93"/>
      <c r="X30" s="93"/>
    </row>
    <row r="31" spans="1:25" ht="142.5" customHeight="1">
      <c r="A31" s="54">
        <v>3</v>
      </c>
      <c r="B31" s="56" t="s">
        <v>126</v>
      </c>
      <c r="C31" s="54">
        <v>3.8</v>
      </c>
      <c r="D31" s="56" t="s">
        <v>146</v>
      </c>
      <c r="E31" s="54" t="s">
        <v>54</v>
      </c>
      <c r="F31" s="54" t="s">
        <v>38</v>
      </c>
      <c r="G31" s="54" t="s">
        <v>55</v>
      </c>
      <c r="H31" s="57" t="s">
        <v>212</v>
      </c>
      <c r="I31" s="54" t="s">
        <v>213</v>
      </c>
      <c r="J31" s="54" t="s">
        <v>121</v>
      </c>
      <c r="K31" s="54" t="s">
        <v>123</v>
      </c>
      <c r="L31" s="55">
        <v>0.7</v>
      </c>
      <c r="M31" s="54" t="s">
        <v>214</v>
      </c>
      <c r="N31" s="54" t="s">
        <v>215</v>
      </c>
      <c r="O31" s="54" t="s">
        <v>216</v>
      </c>
      <c r="P31" s="54" t="s">
        <v>217</v>
      </c>
      <c r="Q31" s="94"/>
      <c r="R31" s="94"/>
      <c r="S31" s="55" t="e">
        <f t="shared" si="4"/>
        <v>#DIV/0!</v>
      </c>
      <c r="T31" s="55" t="e">
        <f>S31/L31</f>
        <v>#DIV/0!</v>
      </c>
      <c r="U31" s="115" t="e">
        <f>IF(S31&gt;=65%,$P$6,IF(S31&gt;=40%,$O$6,IF(S31&gt;=20%,$N$6,IF(S31&lt;20%,$M$6,"ojo"))))</f>
        <v>#DIV/0!</v>
      </c>
      <c r="V31" s="106"/>
      <c r="W31" s="94"/>
      <c r="X31" s="94"/>
      <c r="Y31" s="129"/>
    </row>
    <row r="32" spans="1:24" ht="102.75" customHeight="1">
      <c r="A32" s="58">
        <v>3</v>
      </c>
      <c r="B32" s="60" t="s">
        <v>126</v>
      </c>
      <c r="C32" s="58">
        <v>3.4</v>
      </c>
      <c r="D32" s="60" t="s">
        <v>151</v>
      </c>
      <c r="E32" s="58" t="s">
        <v>56</v>
      </c>
      <c r="F32" s="58" t="s">
        <v>32</v>
      </c>
      <c r="G32" s="58" t="s">
        <v>96</v>
      </c>
      <c r="H32" s="63" t="s">
        <v>107</v>
      </c>
      <c r="I32" s="58" t="s">
        <v>188</v>
      </c>
      <c r="J32" s="58" t="s">
        <v>121</v>
      </c>
      <c r="K32" s="58" t="s">
        <v>123</v>
      </c>
      <c r="L32" s="59">
        <v>1</v>
      </c>
      <c r="M32" s="58" t="s">
        <v>27</v>
      </c>
      <c r="N32" s="58" t="s">
        <v>28</v>
      </c>
      <c r="O32" s="58" t="s">
        <v>29</v>
      </c>
      <c r="P32" s="58" t="s">
        <v>30</v>
      </c>
      <c r="Q32" s="95"/>
      <c r="R32" s="95"/>
      <c r="S32" s="59" t="e">
        <f t="shared" si="4"/>
        <v>#DIV/0!</v>
      </c>
      <c r="T32" s="59" t="e">
        <f>S32/L32</f>
        <v>#DIV/0!</v>
      </c>
      <c r="U32" s="115" t="e">
        <f>IF(S32&gt;=95%,$P$6,IF(S32&gt;=70%,$O$6,IF(S32&gt;=50%,$N$6,IF(S32&lt;50%,$M$6,"ojo"))))</f>
        <v>#DIV/0!</v>
      </c>
      <c r="V32" s="107"/>
      <c r="W32" s="95"/>
      <c r="X32" s="95"/>
    </row>
    <row r="33" spans="1:24" ht="92.25" customHeight="1">
      <c r="A33" s="58">
        <v>3</v>
      </c>
      <c r="B33" s="60" t="s">
        <v>126</v>
      </c>
      <c r="C33" s="58">
        <v>3.3</v>
      </c>
      <c r="D33" s="60" t="s">
        <v>152</v>
      </c>
      <c r="E33" s="58" t="s">
        <v>56</v>
      </c>
      <c r="F33" s="58" t="s">
        <v>32</v>
      </c>
      <c r="G33" s="58" t="s">
        <v>71</v>
      </c>
      <c r="H33" s="63" t="s">
        <v>106</v>
      </c>
      <c r="I33" s="58" t="s">
        <v>189</v>
      </c>
      <c r="J33" s="58" t="s">
        <v>121</v>
      </c>
      <c r="K33" s="58" t="s">
        <v>123</v>
      </c>
      <c r="L33" s="59">
        <v>1</v>
      </c>
      <c r="M33" s="58" t="s">
        <v>27</v>
      </c>
      <c r="N33" s="58" t="s">
        <v>28</v>
      </c>
      <c r="O33" s="58" t="s">
        <v>29</v>
      </c>
      <c r="P33" s="58" t="s">
        <v>30</v>
      </c>
      <c r="Q33" s="95"/>
      <c r="R33" s="95"/>
      <c r="S33" s="59" t="e">
        <f t="shared" si="4"/>
        <v>#DIV/0!</v>
      </c>
      <c r="T33" s="59" t="e">
        <f>S33/L33</f>
        <v>#DIV/0!</v>
      </c>
      <c r="U33" s="115" t="e">
        <f>IF(S33&gt;=95%,$P$6,IF(S33&gt;=70%,$O$6,IF(S33&gt;=50%,$N$6,IF(S33&lt;50%,$M$6,"ojo"))))</f>
        <v>#DIV/0!</v>
      </c>
      <c r="V33" s="107"/>
      <c r="W33" s="95"/>
      <c r="X33" s="95"/>
    </row>
    <row r="34" spans="1:24" ht="168" customHeight="1">
      <c r="A34" s="58">
        <v>4</v>
      </c>
      <c r="B34" s="60" t="s">
        <v>154</v>
      </c>
      <c r="C34" s="58">
        <v>4.3</v>
      </c>
      <c r="D34" s="60" t="s">
        <v>155</v>
      </c>
      <c r="E34" s="58" t="s">
        <v>56</v>
      </c>
      <c r="F34" s="58" t="s">
        <v>32</v>
      </c>
      <c r="G34" s="58" t="s">
        <v>167</v>
      </c>
      <c r="H34" s="63" t="s">
        <v>165</v>
      </c>
      <c r="I34" s="58" t="s">
        <v>166</v>
      </c>
      <c r="J34" s="58" t="s">
        <v>121</v>
      </c>
      <c r="K34" s="58" t="s">
        <v>123</v>
      </c>
      <c r="L34" s="59">
        <v>1</v>
      </c>
      <c r="M34" s="58" t="s">
        <v>27</v>
      </c>
      <c r="N34" s="58" t="s">
        <v>28</v>
      </c>
      <c r="O34" s="58" t="s">
        <v>29</v>
      </c>
      <c r="P34" s="58" t="s">
        <v>30</v>
      </c>
      <c r="Q34" s="95"/>
      <c r="R34" s="95"/>
      <c r="S34" s="59" t="e">
        <f t="shared" si="4"/>
        <v>#DIV/0!</v>
      </c>
      <c r="T34" s="59" t="e">
        <f>S34/L34</f>
        <v>#DIV/0!</v>
      </c>
      <c r="U34" s="115" t="e">
        <f>IF(S34&gt;=95%,$P$6,IF(S34&gt;=70%,$O$6,IF(S34&gt;=50%,$N$6,IF(S34&lt;50%,$M$6,"ojo"))))</f>
        <v>#DIV/0!</v>
      </c>
      <c r="V34" s="107"/>
      <c r="W34" s="95"/>
      <c r="X34" s="95"/>
    </row>
    <row r="35" spans="1:24" ht="170.25" customHeight="1">
      <c r="A35" s="61">
        <v>4</v>
      </c>
      <c r="B35" s="62" t="s">
        <v>154</v>
      </c>
      <c r="C35" s="61">
        <v>4.3</v>
      </c>
      <c r="D35" s="62" t="s">
        <v>155</v>
      </c>
      <c r="E35" s="61" t="s">
        <v>57</v>
      </c>
      <c r="F35" s="61" t="s">
        <v>58</v>
      </c>
      <c r="G35" s="61" t="s">
        <v>59</v>
      </c>
      <c r="H35" s="122" t="s">
        <v>100</v>
      </c>
      <c r="I35" s="61" t="s">
        <v>169</v>
      </c>
      <c r="J35" s="61" t="s">
        <v>121</v>
      </c>
      <c r="K35" s="61" t="s">
        <v>123</v>
      </c>
      <c r="L35" s="64">
        <v>0.85</v>
      </c>
      <c r="M35" s="61" t="s">
        <v>208</v>
      </c>
      <c r="N35" s="61" t="s">
        <v>209</v>
      </c>
      <c r="O35" s="61" t="s">
        <v>210</v>
      </c>
      <c r="P35" s="61" t="s">
        <v>211</v>
      </c>
      <c r="Q35" s="96"/>
      <c r="R35" s="96"/>
      <c r="S35" s="64" t="e">
        <f t="shared" si="4"/>
        <v>#DIV/0!</v>
      </c>
      <c r="T35" s="64" t="e">
        <f>S35/L35</f>
        <v>#DIV/0!</v>
      </c>
      <c r="U35" s="115" t="e">
        <f>IF(S35&gt;=80%,$P$6,IF(S35&gt;=55%,$O$6,IF(S35&gt;=35%,$N$6,IF(S35&lt;35%,$M$6,"ojo"))))</f>
        <v>#DIV/0!</v>
      </c>
      <c r="V35" s="108"/>
      <c r="W35" s="96"/>
      <c r="X35" s="96"/>
    </row>
    <row r="36" spans="1:24" ht="177.75" customHeight="1">
      <c r="A36" s="65">
        <v>4</v>
      </c>
      <c r="B36" s="66" t="s">
        <v>154</v>
      </c>
      <c r="C36" s="65">
        <v>4.2</v>
      </c>
      <c r="D36" s="66" t="s">
        <v>156</v>
      </c>
      <c r="E36" s="65" t="s">
        <v>75</v>
      </c>
      <c r="F36" s="65" t="s">
        <v>32</v>
      </c>
      <c r="G36" s="65" t="s">
        <v>101</v>
      </c>
      <c r="H36" s="67" t="s">
        <v>120</v>
      </c>
      <c r="I36" s="65" t="s">
        <v>190</v>
      </c>
      <c r="J36" s="65" t="s">
        <v>121</v>
      </c>
      <c r="K36" s="65" t="s">
        <v>123</v>
      </c>
      <c r="L36" s="68">
        <v>1</v>
      </c>
      <c r="M36" s="65" t="s">
        <v>27</v>
      </c>
      <c r="N36" s="65" t="s">
        <v>28</v>
      </c>
      <c r="O36" s="65" t="s">
        <v>29</v>
      </c>
      <c r="P36" s="65" t="s">
        <v>30</v>
      </c>
      <c r="Q36" s="97"/>
      <c r="R36" s="97"/>
      <c r="S36" s="68" t="e">
        <f>Q36/R36</f>
        <v>#DIV/0!</v>
      </c>
      <c r="T36" s="68" t="e">
        <f aca="true" t="shared" si="5" ref="T36:T44">(S36/L36)</f>
        <v>#DIV/0!</v>
      </c>
      <c r="U36" s="115" t="e">
        <f>IF(S36&gt;=95%,$P$6,IF(S36&gt;=70%,$O$6,IF(S36&gt;=50%,$N$6,IF(S36&lt;50%,$M$6,"ojo"))))</f>
        <v>#DIV/0!</v>
      </c>
      <c r="V36" s="109"/>
      <c r="W36" s="97"/>
      <c r="X36" s="97"/>
    </row>
    <row r="37" spans="1:24" ht="140.25" customHeight="1">
      <c r="A37" s="65">
        <v>4</v>
      </c>
      <c r="B37" s="66" t="s">
        <v>154</v>
      </c>
      <c r="C37" s="65">
        <v>4.2</v>
      </c>
      <c r="D37" s="66" t="s">
        <v>233</v>
      </c>
      <c r="E37" s="65" t="s">
        <v>75</v>
      </c>
      <c r="F37" s="65" t="s">
        <v>33</v>
      </c>
      <c r="G37" s="65" t="s">
        <v>229</v>
      </c>
      <c r="H37" s="67" t="s">
        <v>228</v>
      </c>
      <c r="I37" s="65" t="s">
        <v>230</v>
      </c>
      <c r="J37" s="65" t="s">
        <v>121</v>
      </c>
      <c r="K37" s="65" t="s">
        <v>123</v>
      </c>
      <c r="L37" s="68">
        <v>0.91</v>
      </c>
      <c r="M37" s="65" t="s">
        <v>200</v>
      </c>
      <c r="N37" s="65" t="s">
        <v>231</v>
      </c>
      <c r="O37" s="65" t="s">
        <v>232</v>
      </c>
      <c r="P37" s="65" t="s">
        <v>203</v>
      </c>
      <c r="Q37" s="97"/>
      <c r="R37" s="97"/>
      <c r="S37" s="68" t="e">
        <f t="shared" si="4"/>
        <v>#DIV/0!</v>
      </c>
      <c r="T37" s="68" t="e">
        <f t="shared" si="5"/>
        <v>#DIV/0!</v>
      </c>
      <c r="U37" s="115" t="e">
        <f>IF(S37&gt;=85%,$P$6,IF(S37&gt;=60%,$O$6,IF(S37&gt;=50%,$N$6,IF(S37&lt;40%,$M$6,"ojo"))))</f>
        <v>#DIV/0!</v>
      </c>
      <c r="V37" s="109"/>
      <c r="W37" s="97"/>
      <c r="X37" s="97"/>
    </row>
    <row r="38" spans="1:24" ht="99.75" customHeight="1">
      <c r="A38" s="69">
        <v>3</v>
      </c>
      <c r="B38" s="71" t="s">
        <v>126</v>
      </c>
      <c r="C38" s="69">
        <v>3.1</v>
      </c>
      <c r="D38" s="71" t="s">
        <v>157</v>
      </c>
      <c r="E38" s="69" t="s">
        <v>60</v>
      </c>
      <c r="F38" s="69" t="s">
        <v>32</v>
      </c>
      <c r="G38" s="69" t="s">
        <v>61</v>
      </c>
      <c r="H38" s="72" t="s">
        <v>73</v>
      </c>
      <c r="I38" s="69" t="s">
        <v>158</v>
      </c>
      <c r="J38" s="69" t="s">
        <v>121</v>
      </c>
      <c r="K38" s="69" t="s">
        <v>123</v>
      </c>
      <c r="L38" s="70">
        <v>0.9</v>
      </c>
      <c r="M38" s="69" t="s">
        <v>200</v>
      </c>
      <c r="N38" s="69" t="s">
        <v>201</v>
      </c>
      <c r="O38" s="69" t="s">
        <v>202</v>
      </c>
      <c r="P38" s="69" t="s">
        <v>203</v>
      </c>
      <c r="Q38" s="98"/>
      <c r="R38" s="98"/>
      <c r="S38" s="70" t="e">
        <f>(Q38/R38)/100</f>
        <v>#DIV/0!</v>
      </c>
      <c r="T38" s="70" t="e">
        <f t="shared" si="5"/>
        <v>#DIV/0!</v>
      </c>
      <c r="U38" s="115" t="e">
        <f>IF(S38&gt;=85%,$P$6,IF(S38&gt;=60%,$O$6,IF(S38&gt;=40%,$N$6,IF(S38&lt;40%,$M$6,"ojo"))))</f>
        <v>#DIV/0!</v>
      </c>
      <c r="V38" s="110"/>
      <c r="W38" s="98"/>
      <c r="X38" s="98"/>
    </row>
    <row r="39" spans="1:24" ht="101.25" customHeight="1">
      <c r="A39" s="69">
        <v>3</v>
      </c>
      <c r="B39" s="71" t="s">
        <v>126</v>
      </c>
      <c r="C39" s="69">
        <v>3.1</v>
      </c>
      <c r="D39" s="71" t="s">
        <v>157</v>
      </c>
      <c r="E39" s="69" t="s">
        <v>60</v>
      </c>
      <c r="F39" s="69" t="s">
        <v>32</v>
      </c>
      <c r="G39" s="69" t="s">
        <v>62</v>
      </c>
      <c r="H39" s="72" t="s">
        <v>74</v>
      </c>
      <c r="I39" s="69" t="s">
        <v>158</v>
      </c>
      <c r="J39" s="69" t="s">
        <v>121</v>
      </c>
      <c r="K39" s="69" t="s">
        <v>123</v>
      </c>
      <c r="L39" s="70">
        <v>0.9</v>
      </c>
      <c r="M39" s="69" t="s">
        <v>200</v>
      </c>
      <c r="N39" s="69" t="s">
        <v>201</v>
      </c>
      <c r="O39" s="69" t="s">
        <v>202</v>
      </c>
      <c r="P39" s="69" t="s">
        <v>203</v>
      </c>
      <c r="Q39" s="98"/>
      <c r="R39" s="98"/>
      <c r="S39" s="70" t="e">
        <f>(Q39/R39)/100</f>
        <v>#DIV/0!</v>
      </c>
      <c r="T39" s="70" t="e">
        <f t="shared" si="5"/>
        <v>#DIV/0!</v>
      </c>
      <c r="U39" s="115" t="e">
        <f>IF(S39&gt;=85%,$P$6,IF(S39&gt;=60%,$O$6,IF(S39&gt;=40%,$N$6,IF(S39&lt;40%,$M$6,"ojo"))))</f>
        <v>#DIV/0!</v>
      </c>
      <c r="V39" s="110"/>
      <c r="W39" s="98"/>
      <c r="X39" s="98"/>
    </row>
    <row r="40" spans="1:24" ht="122.25" customHeight="1">
      <c r="A40" s="69">
        <v>3</v>
      </c>
      <c r="B40" s="71" t="s">
        <v>126</v>
      </c>
      <c r="C40" s="69">
        <v>3.2</v>
      </c>
      <c r="D40" s="71" t="s">
        <v>159</v>
      </c>
      <c r="E40" s="69" t="s">
        <v>60</v>
      </c>
      <c r="F40" s="69" t="s">
        <v>32</v>
      </c>
      <c r="G40" s="69" t="s">
        <v>63</v>
      </c>
      <c r="H40" s="72" t="s">
        <v>64</v>
      </c>
      <c r="I40" s="69" t="s">
        <v>138</v>
      </c>
      <c r="J40" s="69" t="s">
        <v>121</v>
      </c>
      <c r="K40" s="69" t="s">
        <v>123</v>
      </c>
      <c r="L40" s="70">
        <v>0.9</v>
      </c>
      <c r="M40" s="69" t="s">
        <v>200</v>
      </c>
      <c r="N40" s="69" t="s">
        <v>201</v>
      </c>
      <c r="O40" s="69" t="s">
        <v>202</v>
      </c>
      <c r="P40" s="69" t="s">
        <v>203</v>
      </c>
      <c r="Q40" s="98"/>
      <c r="R40" s="98"/>
      <c r="S40" s="70" t="e">
        <f>(Q40/R40)/100</f>
        <v>#DIV/0!</v>
      </c>
      <c r="T40" s="70" t="e">
        <f t="shared" si="5"/>
        <v>#DIV/0!</v>
      </c>
      <c r="U40" s="115" t="e">
        <f>IF(S40&gt;=85%,$P$6,IF(S40&gt;=60%,$O$6,IF(S40&gt;=40%,$N$6,IF(S40&lt;40%,$M$6,"ojo"))))</f>
        <v>#DIV/0!</v>
      </c>
      <c r="V40" s="110"/>
      <c r="W40" s="98"/>
      <c r="X40" s="98"/>
    </row>
    <row r="41" spans="1:24" ht="122.25" customHeight="1">
      <c r="A41" s="69">
        <v>3</v>
      </c>
      <c r="B41" s="71" t="s">
        <v>126</v>
      </c>
      <c r="C41" s="69">
        <v>3.9</v>
      </c>
      <c r="D41" s="71" t="s">
        <v>245</v>
      </c>
      <c r="E41" s="69" t="s">
        <v>60</v>
      </c>
      <c r="F41" s="69" t="s">
        <v>33</v>
      </c>
      <c r="G41" s="69" t="s">
        <v>246</v>
      </c>
      <c r="H41" s="72" t="s">
        <v>244</v>
      </c>
      <c r="I41" s="69" t="s">
        <v>247</v>
      </c>
      <c r="J41" s="69" t="s">
        <v>121</v>
      </c>
      <c r="K41" s="69" t="s">
        <v>123</v>
      </c>
      <c r="L41" s="70">
        <v>-0.2</v>
      </c>
      <c r="M41" s="70" t="s">
        <v>251</v>
      </c>
      <c r="N41" s="70" t="s">
        <v>253</v>
      </c>
      <c r="O41" s="70" t="s">
        <v>254</v>
      </c>
      <c r="P41" s="70" t="s">
        <v>252</v>
      </c>
      <c r="Q41" s="130"/>
      <c r="R41" s="130"/>
      <c r="S41" s="123">
        <f>Q41-R41</f>
        <v>0</v>
      </c>
      <c r="T41" s="70">
        <v>0</v>
      </c>
      <c r="U41" s="115" t="str">
        <f>IF(T41&gt;=15%,$P$6,IF(T41&gt;=10%,$O$6,IF(T41&gt;=5%,$N$6,IF(T41&lt;=0%,$M$6,"ojo"))))</f>
        <v>INSATISFACTORIO</v>
      </c>
      <c r="V41" s="110"/>
      <c r="W41" s="98"/>
      <c r="X41" s="98"/>
    </row>
    <row r="42" spans="1:24" ht="122.25" customHeight="1">
      <c r="A42" s="69">
        <v>3</v>
      </c>
      <c r="B42" s="71" t="s">
        <v>126</v>
      </c>
      <c r="C42" s="69" t="s">
        <v>248</v>
      </c>
      <c r="D42" s="71" t="s">
        <v>152</v>
      </c>
      <c r="E42" s="69" t="s">
        <v>60</v>
      </c>
      <c r="F42" s="69" t="s">
        <v>33</v>
      </c>
      <c r="G42" s="69" t="s">
        <v>249</v>
      </c>
      <c r="H42" s="72" t="s">
        <v>250</v>
      </c>
      <c r="I42" s="69" t="s">
        <v>255</v>
      </c>
      <c r="J42" s="69" t="s">
        <v>121</v>
      </c>
      <c r="K42" s="69" t="s">
        <v>122</v>
      </c>
      <c r="L42" s="70">
        <v>0.2</v>
      </c>
      <c r="M42" s="70" t="s">
        <v>251</v>
      </c>
      <c r="N42" s="70" t="s">
        <v>253</v>
      </c>
      <c r="O42" s="70" t="s">
        <v>254</v>
      </c>
      <c r="P42" s="70" t="s">
        <v>252</v>
      </c>
      <c r="Q42" s="131"/>
      <c r="R42" s="131"/>
      <c r="S42" s="70">
        <f>Q42-R42</f>
        <v>0</v>
      </c>
      <c r="T42" s="70">
        <f>S42/L42</f>
        <v>0</v>
      </c>
      <c r="U42" s="115" t="str">
        <f>IF(S42&gt;=15%,$P$6,IF(S42&gt;=10%,$O$6,IF(S42&gt;=5%,$N$6,IF(S42&lt;5%,$M$6,"ojo"))))</f>
        <v>INSATISFACTORIO</v>
      </c>
      <c r="V42" s="110"/>
      <c r="W42" s="98"/>
      <c r="X42" s="98"/>
    </row>
    <row r="43" spans="1:24" ht="189.75" customHeight="1">
      <c r="A43" s="12">
        <v>6</v>
      </c>
      <c r="B43" s="13" t="s">
        <v>125</v>
      </c>
      <c r="C43" s="12">
        <v>6.3</v>
      </c>
      <c r="D43" s="13" t="s">
        <v>160</v>
      </c>
      <c r="E43" s="12" t="s">
        <v>65</v>
      </c>
      <c r="F43" s="12" t="s">
        <v>32</v>
      </c>
      <c r="G43" s="12" t="s">
        <v>66</v>
      </c>
      <c r="H43" s="14" t="s">
        <v>108</v>
      </c>
      <c r="I43" s="12" t="s">
        <v>191</v>
      </c>
      <c r="J43" s="12" t="s">
        <v>121</v>
      </c>
      <c r="K43" s="12" t="s">
        <v>123</v>
      </c>
      <c r="L43" s="12" t="s">
        <v>36</v>
      </c>
      <c r="M43" s="12" t="s">
        <v>27</v>
      </c>
      <c r="N43" s="12" t="s">
        <v>28</v>
      </c>
      <c r="O43" s="12" t="s">
        <v>29</v>
      </c>
      <c r="P43" s="12" t="s">
        <v>30</v>
      </c>
      <c r="Q43" s="99"/>
      <c r="R43" s="99"/>
      <c r="S43" s="120">
        <v>0.95</v>
      </c>
      <c r="T43" s="120">
        <f t="shared" si="5"/>
        <v>0.95</v>
      </c>
      <c r="U43" s="115" t="str">
        <f>IF(S43&gt;=95%,$P$6,IF(S43&gt;=70%,$O$6,IF(S43&gt;=50%,$N$6,IF(S43&lt;50%,$M$6,"ojo"))))</f>
        <v>SATISFACTORIO</v>
      </c>
      <c r="V43" s="111"/>
      <c r="W43" s="99"/>
      <c r="X43" s="99"/>
    </row>
    <row r="44" spans="1:24" ht="189.75" customHeight="1">
      <c r="A44" s="12">
        <v>3</v>
      </c>
      <c r="B44" s="13" t="s">
        <v>126</v>
      </c>
      <c r="C44" s="12">
        <v>3.2</v>
      </c>
      <c r="D44" s="13" t="s">
        <v>159</v>
      </c>
      <c r="E44" s="12" t="s">
        <v>65</v>
      </c>
      <c r="F44" s="12" t="s">
        <v>33</v>
      </c>
      <c r="G44" s="12" t="s">
        <v>198</v>
      </c>
      <c r="H44" s="14" t="s">
        <v>197</v>
      </c>
      <c r="I44" s="12" t="s">
        <v>199</v>
      </c>
      <c r="J44" s="12" t="s">
        <v>121</v>
      </c>
      <c r="K44" s="12" t="s">
        <v>122</v>
      </c>
      <c r="L44" s="12" t="s">
        <v>36</v>
      </c>
      <c r="M44" s="12" t="s">
        <v>27</v>
      </c>
      <c r="N44" s="12" t="s">
        <v>28</v>
      </c>
      <c r="O44" s="12" t="s">
        <v>29</v>
      </c>
      <c r="P44" s="12" t="s">
        <v>30</v>
      </c>
      <c r="Q44" s="99"/>
      <c r="R44" s="99"/>
      <c r="S44" s="120" t="e">
        <f t="shared" si="4"/>
        <v>#DIV/0!</v>
      </c>
      <c r="T44" s="120" t="e">
        <f t="shared" si="5"/>
        <v>#DIV/0!</v>
      </c>
      <c r="U44" s="115" t="str">
        <f>IF(S43&gt;=95%,$P$6,IF(S43&gt;=70%,$O$6,IF(S43&gt;=50%,$N$6,IF(S43&lt;50%,$M$6,"ojo"))))</f>
        <v>SATISFACTORIO</v>
      </c>
      <c r="V44" s="111"/>
      <c r="W44" s="99"/>
      <c r="X44" s="99"/>
    </row>
    <row r="45" ht="15">
      <c r="S45" s="132"/>
    </row>
    <row r="71" spans="4:9" ht="15">
      <c r="D71" s="135"/>
      <c r="E71" s="135"/>
      <c r="F71" s="135"/>
      <c r="G71" s="135"/>
      <c r="H71" s="135"/>
      <c r="I71" s="135"/>
    </row>
    <row r="72" spans="4:9" ht="15">
      <c r="D72" s="135"/>
      <c r="E72" s="135"/>
      <c r="F72" s="135"/>
      <c r="G72" s="135"/>
      <c r="H72" s="135"/>
      <c r="I72" s="135"/>
    </row>
    <row r="73" spans="4:9" ht="15">
      <c r="D73" s="135"/>
      <c r="E73" s="135"/>
      <c r="F73" s="135"/>
      <c r="G73" s="135"/>
      <c r="H73" s="135"/>
      <c r="I73" s="135"/>
    </row>
    <row r="74" spans="4:9" ht="15">
      <c r="D74" s="135"/>
      <c r="E74" s="135"/>
      <c r="F74" s="135"/>
      <c r="G74" s="135"/>
      <c r="H74" s="135"/>
      <c r="I74" s="135"/>
    </row>
    <row r="75" spans="4:9" ht="15">
      <c r="D75" s="135"/>
      <c r="E75" s="135"/>
      <c r="F75" s="135"/>
      <c r="G75" s="135"/>
      <c r="H75" s="135"/>
      <c r="I75" s="135"/>
    </row>
    <row r="76" spans="4:9" ht="16.5">
      <c r="D76" s="135"/>
      <c r="E76" s="136"/>
      <c r="F76" s="135"/>
      <c r="G76" s="135"/>
      <c r="H76" s="160"/>
      <c r="I76" s="135"/>
    </row>
    <row r="77" spans="4:9" ht="16.5">
      <c r="D77" s="135"/>
      <c r="E77" s="136"/>
      <c r="F77" s="135"/>
      <c r="G77" s="135"/>
      <c r="H77" s="160"/>
      <c r="I77" s="135"/>
    </row>
    <row r="78" spans="4:9" ht="15">
      <c r="D78" s="135"/>
      <c r="E78" s="135"/>
      <c r="F78" s="135"/>
      <c r="G78" s="135"/>
      <c r="H78" s="135"/>
      <c r="I78" s="135"/>
    </row>
    <row r="79" spans="4:9" ht="15">
      <c r="D79" s="135"/>
      <c r="E79" s="135"/>
      <c r="F79" s="135"/>
      <c r="G79" s="135"/>
      <c r="H79" s="135"/>
      <c r="I79" s="135"/>
    </row>
    <row r="80" spans="4:9" ht="15">
      <c r="D80" s="135"/>
      <c r="E80" s="135"/>
      <c r="F80" s="135"/>
      <c r="G80" s="135"/>
      <c r="H80" s="135"/>
      <c r="I80" s="135"/>
    </row>
    <row r="81" spans="4:9" ht="15">
      <c r="D81" s="135"/>
      <c r="E81" s="135"/>
      <c r="F81" s="135"/>
      <c r="G81" s="135"/>
      <c r="H81" s="135"/>
      <c r="I81" s="135"/>
    </row>
    <row r="82" spans="4:9" ht="15">
      <c r="D82" s="135"/>
      <c r="E82" s="135"/>
      <c r="F82" s="135"/>
      <c r="G82" s="135"/>
      <c r="H82" s="135"/>
      <c r="I82" s="135"/>
    </row>
    <row r="83" spans="4:9" ht="15">
      <c r="D83" s="135"/>
      <c r="E83" s="135"/>
      <c r="F83" s="135"/>
      <c r="G83" s="135"/>
      <c r="H83" s="135"/>
      <c r="I83" s="135"/>
    </row>
    <row r="84" spans="4:9" ht="15">
      <c r="D84" s="135"/>
      <c r="E84" s="135"/>
      <c r="F84" s="135"/>
      <c r="G84" s="135"/>
      <c r="H84" s="135"/>
      <c r="I84" s="135"/>
    </row>
    <row r="85" spans="4:9" ht="15">
      <c r="D85" s="135"/>
      <c r="E85" s="135"/>
      <c r="F85" s="135"/>
      <c r="G85" s="135"/>
      <c r="H85" s="135"/>
      <c r="I85" s="135"/>
    </row>
    <row r="86" spans="4:9" ht="15">
      <c r="D86" s="135"/>
      <c r="E86" s="135"/>
      <c r="F86" s="135"/>
      <c r="G86" s="135"/>
      <c r="H86" s="135"/>
      <c r="I86" s="135"/>
    </row>
    <row r="87" spans="4:9" ht="15">
      <c r="D87" s="135"/>
      <c r="E87" s="135"/>
      <c r="F87" s="135"/>
      <c r="G87" s="135"/>
      <c r="H87" s="135"/>
      <c r="I87" s="135"/>
    </row>
    <row r="88" spans="4:9" ht="15">
      <c r="D88" s="135"/>
      <c r="E88" s="135"/>
      <c r="F88" s="135"/>
      <c r="G88" s="135"/>
      <c r="H88" s="135"/>
      <c r="I88" s="135"/>
    </row>
  </sheetData>
  <sheetProtection/>
  <mergeCells count="13">
    <mergeCell ref="H76:H77"/>
    <mergeCell ref="A5:D5"/>
    <mergeCell ref="E5:L5"/>
    <mergeCell ref="M5:P5"/>
    <mergeCell ref="Q5:X5"/>
    <mergeCell ref="V1:X3"/>
    <mergeCell ref="V4:X4"/>
    <mergeCell ref="A1:D3"/>
    <mergeCell ref="A4:D4"/>
    <mergeCell ref="E1:U1"/>
    <mergeCell ref="E2:U3"/>
    <mergeCell ref="I4:U4"/>
    <mergeCell ref="E4:H4"/>
  </mergeCells>
  <conditionalFormatting sqref="U6:U44">
    <cfRule type="cellIs" priority="86" dxfId="4" operator="equal" stopIfTrue="1">
      <formula>"INSATISFACTORIO"</formula>
    </cfRule>
  </conditionalFormatting>
  <conditionalFormatting sqref="U7:U44">
    <cfRule type="cellIs" priority="65" dxfId="2" operator="equal" stopIfTrue="1">
      <formula>"MINIMO"</formula>
    </cfRule>
    <cfRule type="cellIs" priority="66" dxfId="1" operator="equal" stopIfTrue="1">
      <formula>"SATISFACTORIO"</formula>
    </cfRule>
    <cfRule type="cellIs" priority="67" dxfId="0" operator="equal" stopIfTrue="1">
      <formula>"ACEPTABLE"</formula>
    </cfRule>
    <cfRule type="cellIs" priority="68" dxfId="0" operator="equal" stopIfTrue="1">
      <formula>"""ACEPTABLE"""</formula>
    </cfRule>
    <cfRule type="cellIs" priority="69" dxfId="1" operator="equal" stopIfTrue="1">
      <formula>"""SATISFACTORIO"""</formula>
    </cfRule>
  </conditionalFormatting>
  <printOptions horizontalCentered="1" verticalCentered="1"/>
  <pageMargins left="0.1968503937007874" right="0.1968503937007874" top="0.3937007874015748" bottom="0.35433070866141736" header="0.31496062992125984" footer="0.31496062992125984"/>
  <pageSetup horizontalDpi="600" verticalDpi="600" orientation="landscape" paperSize="14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:A4"/>
    </sheetView>
  </sheetViews>
  <sheetFormatPr defaultColWidth="11.421875" defaultRowHeight="15"/>
  <cols>
    <col min="2" max="2" width="12.140625" style="0" bestFit="1" customWidth="1"/>
  </cols>
  <sheetData>
    <row r="1" spans="1:2" ht="15">
      <c r="A1" s="172" t="s">
        <v>76</v>
      </c>
      <c r="B1">
        <v>100</v>
      </c>
    </row>
    <row r="2" spans="1:2" ht="15">
      <c r="A2" s="172"/>
      <c r="B2">
        <v>100</v>
      </c>
    </row>
    <row r="3" spans="1:2" ht="15">
      <c r="A3" s="172"/>
      <c r="B3">
        <v>100</v>
      </c>
    </row>
    <row r="4" spans="1:2" ht="15">
      <c r="A4" s="172"/>
      <c r="B4">
        <v>100</v>
      </c>
    </row>
    <row r="5" spans="1:2" ht="15">
      <c r="A5" s="173" t="s">
        <v>78</v>
      </c>
      <c r="B5">
        <v>55</v>
      </c>
    </row>
    <row r="6" spans="1:2" ht="15">
      <c r="A6" s="173"/>
      <c r="B6">
        <v>100</v>
      </c>
    </row>
    <row r="7" spans="1:2" ht="15">
      <c r="A7" s="173"/>
      <c r="B7">
        <v>40</v>
      </c>
    </row>
    <row r="8" spans="1:2" ht="15">
      <c r="A8" s="173"/>
      <c r="B8">
        <v>95</v>
      </c>
    </row>
    <row r="9" spans="1:2" ht="15">
      <c r="A9" s="174" t="s">
        <v>77</v>
      </c>
      <c r="B9">
        <v>100</v>
      </c>
    </row>
    <row r="10" spans="1:2" ht="15">
      <c r="A10" s="174"/>
      <c r="B10">
        <v>100</v>
      </c>
    </row>
    <row r="11" spans="1:2" ht="15">
      <c r="A11" s="175" t="s">
        <v>79</v>
      </c>
      <c r="B11">
        <v>96</v>
      </c>
    </row>
    <row r="12" spans="1:2" ht="15">
      <c r="A12" s="175"/>
      <c r="B12">
        <v>100</v>
      </c>
    </row>
    <row r="13" spans="1:2" ht="15">
      <c r="A13" s="1" t="s">
        <v>80</v>
      </c>
      <c r="B13">
        <v>100</v>
      </c>
    </row>
    <row r="14" spans="1:2" ht="15">
      <c r="A14" s="176" t="s">
        <v>81</v>
      </c>
      <c r="B14">
        <v>100</v>
      </c>
    </row>
    <row r="15" spans="1:2" ht="15">
      <c r="A15" s="177"/>
      <c r="B15">
        <v>86</v>
      </c>
    </row>
    <row r="16" spans="1:2" ht="15">
      <c r="A16" s="177"/>
      <c r="B16">
        <v>100</v>
      </c>
    </row>
    <row r="17" spans="1:2" ht="15">
      <c r="A17" s="178"/>
      <c r="B17">
        <v>25</v>
      </c>
    </row>
    <row r="18" spans="1:2" ht="15">
      <c r="A18" s="166" t="s">
        <v>82</v>
      </c>
      <c r="B18">
        <v>53</v>
      </c>
    </row>
    <row r="19" spans="1:2" ht="15">
      <c r="A19" s="166"/>
      <c r="B19">
        <v>100</v>
      </c>
    </row>
    <row r="20" spans="1:2" ht="15">
      <c r="A20" s="167" t="s">
        <v>83</v>
      </c>
      <c r="B20">
        <v>100</v>
      </c>
    </row>
    <row r="21" spans="1:2" ht="15">
      <c r="A21" s="167"/>
      <c r="B21">
        <v>100</v>
      </c>
    </row>
    <row r="22" spans="1:2" ht="15">
      <c r="A22" s="167"/>
      <c r="B22">
        <v>100</v>
      </c>
    </row>
    <row r="23" spans="1:2" ht="15">
      <c r="A23" s="168" t="s">
        <v>84</v>
      </c>
      <c r="B23">
        <v>99</v>
      </c>
    </row>
    <row r="24" spans="1:2" ht="15">
      <c r="A24" s="168"/>
      <c r="B24">
        <v>100</v>
      </c>
    </row>
    <row r="25" spans="1:2" ht="15">
      <c r="A25" s="168"/>
      <c r="B25">
        <v>88</v>
      </c>
    </row>
    <row r="26" spans="1:2" ht="15">
      <c r="A26" s="169" t="s">
        <v>85</v>
      </c>
      <c r="B26">
        <v>75</v>
      </c>
    </row>
    <row r="27" spans="1:2" ht="15">
      <c r="A27" s="169"/>
      <c r="B27">
        <v>24</v>
      </c>
    </row>
    <row r="28" spans="1:7" ht="15">
      <c r="A28" s="170" t="s">
        <v>86</v>
      </c>
      <c r="B28" s="2">
        <v>100</v>
      </c>
      <c r="C28" s="171" t="s">
        <v>87</v>
      </c>
      <c r="D28" s="171"/>
      <c r="E28" s="171"/>
      <c r="F28" s="171"/>
      <c r="G28" s="171"/>
    </row>
    <row r="29" spans="1:2" ht="15">
      <c r="A29" s="170"/>
      <c r="B29">
        <v>100</v>
      </c>
    </row>
    <row r="30" spans="1:2" ht="15">
      <c r="A30" s="165" t="s">
        <v>88</v>
      </c>
      <c r="B30">
        <v>100</v>
      </c>
    </row>
    <row r="31" spans="1:2" ht="15">
      <c r="A31" s="165"/>
      <c r="B31">
        <v>0</v>
      </c>
    </row>
    <row r="32" spans="1:2" ht="15">
      <c r="A32" s="165"/>
      <c r="B32">
        <v>70</v>
      </c>
    </row>
    <row r="33" spans="1:2" ht="15">
      <c r="A33" s="3" t="s">
        <v>89</v>
      </c>
      <c r="B33">
        <v>100</v>
      </c>
    </row>
    <row r="34" spans="1:2" ht="15">
      <c r="A34" s="166" t="s">
        <v>90</v>
      </c>
      <c r="B34">
        <v>100</v>
      </c>
    </row>
    <row r="35" spans="1:2" ht="15">
      <c r="A35" s="166"/>
      <c r="B35">
        <v>100</v>
      </c>
    </row>
    <row r="36" spans="1:2" ht="15">
      <c r="A36" s="166"/>
      <c r="B36">
        <v>63</v>
      </c>
    </row>
    <row r="37" spans="1:2" ht="15">
      <c r="A37" s="166"/>
      <c r="B37">
        <v>53</v>
      </c>
    </row>
    <row r="38" spans="1:2" ht="15">
      <c r="A38" s="4" t="s">
        <v>91</v>
      </c>
      <c r="B38">
        <v>100</v>
      </c>
    </row>
    <row r="39" ht="33.75">
      <c r="B39" s="5">
        <f>SUM(B1:B38)</f>
        <v>3222</v>
      </c>
    </row>
  </sheetData>
  <sheetProtection/>
  <mergeCells count="13">
    <mergeCell ref="C28:G28"/>
    <mergeCell ref="A1:A4"/>
    <mergeCell ref="A5:A8"/>
    <mergeCell ref="A9:A10"/>
    <mergeCell ref="A11:A12"/>
    <mergeCell ref="A14:A17"/>
    <mergeCell ref="A18:A19"/>
    <mergeCell ref="A30:A32"/>
    <mergeCell ref="A34:A37"/>
    <mergeCell ref="A20:A22"/>
    <mergeCell ref="A23:A25"/>
    <mergeCell ref="A26:A27"/>
    <mergeCell ref="A28:A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3:A16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37.00390625" style="0" bestFit="1" customWidth="1"/>
  </cols>
  <sheetData>
    <row r="12" ht="4.5" customHeight="1"/>
    <row r="13" ht="15">
      <c r="A13" s="8" t="s">
        <v>95</v>
      </c>
    </row>
    <row r="14" ht="24" customHeight="1">
      <c r="A14" s="8" t="s">
        <v>94</v>
      </c>
    </row>
    <row r="15" ht="29.25" customHeight="1">
      <c r="A15" s="7" t="s">
        <v>93</v>
      </c>
    </row>
    <row r="16" ht="33" customHeight="1">
      <c r="A16" s="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FONDO PASIVO FERROCARRILES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FONDO PASIVO FERROCARRILES</dc:creator>
  <cp:keywords/>
  <dc:description/>
  <cp:lastModifiedBy>sandratc</cp:lastModifiedBy>
  <cp:lastPrinted>2013-07-27T17:18:17Z</cp:lastPrinted>
  <dcterms:created xsi:type="dcterms:W3CDTF">2009-10-06T19:46:28Z</dcterms:created>
  <dcterms:modified xsi:type="dcterms:W3CDTF">2019-06-26T19:57:43Z</dcterms:modified>
  <cp:category/>
  <cp:version/>
  <cp:contentType/>
  <cp:contentStatus/>
</cp:coreProperties>
</file>